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столовая 2026\МЕНЮ 2026\меню на январь 26\"/>
    </mc:Choice>
  </mc:AlternateContent>
  <xr:revisionPtr revIDLastSave="0" documentId="8_{663C3DA5-93C8-4E70-B573-1F0F674CA129}" xr6:coauthVersionLast="47" xr6:coauthVersionMax="47" xr10:uidLastSave="{00000000-0000-0000-0000-000000000000}"/>
  <bookViews>
    <workbookView xWindow="-120" yWindow="-120" windowWidth="29040" windowHeight="15840" xr2:uid="{7DDE6B3F-DEAC-4826-A413-39C579A112BE}"/>
  </bookViews>
  <sheets>
    <sheet name="12.01.2026" sheetId="1" r:id="rId1"/>
    <sheet name="1" sheetId="3" r:id="rId2"/>
    <sheet name="Dop" sheetId="2" r:id="rId3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'12.01.2026'!$A$3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27" i="1" l="1"/>
  <c r="CD17" i="1"/>
  <c r="CC27" i="1"/>
  <c r="A26" i="1"/>
  <c r="C26" i="1"/>
  <c r="A25" i="1"/>
  <c r="C25" i="1"/>
  <c r="A24" i="1"/>
  <c r="C24" i="1"/>
  <c r="A23" i="1"/>
  <c r="C23" i="1"/>
  <c r="A22" i="1"/>
  <c r="C22" i="1"/>
  <c r="A21" i="1"/>
  <c r="C21" i="1"/>
  <c r="A20" i="1"/>
  <c r="C20" i="1"/>
  <c r="A19" i="1"/>
  <c r="C19" i="1"/>
  <c r="CC17" i="1"/>
  <c r="A16" i="1"/>
  <c r="C16" i="1"/>
  <c r="A15" i="1"/>
  <c r="C15" i="1"/>
  <c r="A14" i="1"/>
  <c r="C14" i="1"/>
  <c r="A13" i="1"/>
  <c r="C13" i="1"/>
  <c r="A12" i="1"/>
  <c r="C12" i="1"/>
  <c r="A11" i="1"/>
  <c r="C11" i="1"/>
  <c r="B3" i="1"/>
  <c r="E2" i="2"/>
  <c r="F2" i="2" s="1"/>
  <c r="H2" i="2" l="1"/>
  <c r="I2" i="2"/>
  <c r="Q2" i="2"/>
  <c r="J2" i="2"/>
  <c r="K2" i="2"/>
  <c r="G2" i="2"/>
  <c r="L2" i="2"/>
  <c r="O2" i="2"/>
  <c r="P2" i="2"/>
  <c r="N2" i="2"/>
  <c r="M2" i="2"/>
  <c r="R2" i="2" l="1"/>
  <c r="A2" i="1" s="1"/>
</calcChain>
</file>

<file path=xl/sharedStrings.xml><?xml version="1.0" encoding="utf-8"?>
<sst xmlns="http://schemas.openxmlformats.org/spreadsheetml/2006/main" count="186" uniqueCount="153">
  <si>
    <t>всего</t>
  </si>
  <si>
    <t>Белки, г</t>
  </si>
  <si>
    <t>в т.ч. жив.</t>
  </si>
  <si>
    <t>в т.ч. раст.</t>
  </si>
  <si>
    <t>ЭЦ, ккал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</si>
  <si>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</si>
  <si>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</si>
  <si>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</si>
  <si>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</si>
  <si>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</si>
  <si>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</si>
  <si>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</si>
  <si>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</si>
  <si>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</si>
  <si>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</si>
  <si>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</si>
  <si>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</si>
  <si>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</si>
  <si>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</si>
  <si>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</si>
  <si>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</si>
  <si>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</si>
  <si>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</si>
  <si>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</si>
  <si>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</si>
  <si>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</si>
  <si>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</si>
  <si>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</si>
  <si>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</si>
  <si>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</si>
  <si>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</si>
  <si>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</si>
  <si>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</si>
  <si>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</si>
  <si>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</si>
  <si>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</si>
  <si>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</si>
  <si>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</si>
  <si>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</si>
  <si>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</si>
  <si>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</si>
  <si>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</si>
  <si>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</si>
  <si>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</si>
  <si>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</si>
  <si>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</si>
  <si>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</si>
  <si>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</si>
  <si>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</si>
  <si>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</si>
  <si>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</si>
  <si>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</si>
  <si>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</si>
  <si>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</si>
  <si>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</si>
  <si>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</si>
  <si>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</si>
  <si>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</si>
  <si>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</si>
  <si>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</si>
  <si>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</si>
  <si>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</si>
  <si>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</si>
  <si>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</si>
  <si>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</si>
  <si>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</si>
  <si>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</si>
  <si>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</si>
  <si>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</si>
  <si>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</si>
  <si>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</si>
  <si>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</si>
  <si>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</si>
  <si>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</si>
  <si>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</si>
  <si>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r>
      <t>В</t>
    </r>
    <r>
      <rPr>
        <vertAlign val="subscript"/>
        <sz val="12"/>
        <rFont val="Times New Roman"/>
        <family val="1"/>
        <charset val="204"/>
      </rPr>
      <t>1</t>
    </r>
  </si>
  <si>
    <r>
      <t>В</t>
    </r>
    <r>
      <rPr>
        <vertAlign val="subscript"/>
        <sz val="12"/>
        <rFont val="Times New Roman"/>
        <family val="1"/>
        <charset val="204"/>
      </rPr>
      <t>2</t>
    </r>
  </si>
  <si>
    <t>Вы-ход, г</t>
  </si>
  <si>
    <t>Угле-воды, г</t>
  </si>
  <si>
    <t>Дата составления</t>
  </si>
  <si>
    <t>Дата печати</t>
  </si>
  <si>
    <t>Группа</t>
  </si>
  <si>
    <t>Физ.Норма</t>
  </si>
  <si>
    <t>Но-мер рец.</t>
  </si>
  <si>
    <t>Прием пищи, наименование изделий (блюд)</t>
  </si>
  <si>
    <t>Витамин С, мг</t>
  </si>
  <si>
    <t>Зав.производством</t>
  </si>
  <si>
    <t>О.В. Самофеева</t>
  </si>
  <si>
    <t>Медсестра</t>
  </si>
  <si>
    <t>Т.Г. Андреева</t>
  </si>
  <si>
    <t xml:space="preserve">Утверждаю                                                     Директор ГБОУ СО "Верхнетагильсикй центр ППМСП"
_____________ О.В. Максаева
</t>
  </si>
  <si>
    <t>ГБОУ СО "Верхнетагильский центр психолого-педагогической, медицинской и социальной помощи"</t>
  </si>
  <si>
    <t>без группы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</si>
  <si>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</si>
  <si>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</si>
  <si>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</si>
  <si>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</si>
  <si>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 и ржаной 40/20</t>
  </si>
  <si>
    <t>Масло сливочное</t>
  </si>
  <si>
    <t>Сыр (порциями)</t>
  </si>
  <si>
    <t>Яблоки</t>
  </si>
  <si>
    <t>Итого за 'Завтрак'</t>
  </si>
  <si>
    <t>Обед</t>
  </si>
  <si>
    <t>Салат из белокочанной капусты с морковью и растительным маслом</t>
  </si>
  <si>
    <t>Суп картофельный с макаронными изделиями</t>
  </si>
  <si>
    <t>Рыба, запеченная с сыром</t>
  </si>
  <si>
    <t>Картофельное пюре Капуста тушеная</t>
  </si>
  <si>
    <t>Сок</t>
  </si>
  <si>
    <t>Хлеб пшеничный</t>
  </si>
  <si>
    <t>Хлеб ржаной</t>
  </si>
  <si>
    <t>Мясо говядины отварное</t>
  </si>
  <si>
    <t>Итого за 'Обед'</t>
  </si>
  <si>
    <t>Итого за день</t>
  </si>
  <si>
    <t>12.01.2026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</si>
  <si>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</si>
  <si>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</si>
  <si>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</si>
  <si>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</si>
  <si>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</si>
  <si>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</si>
  <si>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</si>
  <si>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</si>
  <si>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</si>
  <si>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</si>
  <si>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</si>
  <si>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</si>
  <si>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</si>
  <si>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</si>
  <si>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</si>
  <si>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</si>
  <si>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</si>
  <si>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</si>
  <si>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</si>
  <si>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</si>
  <si>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</si>
  <si>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</si>
  <si>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</si>
  <si>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</si>
  <si>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</si>
  <si>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</si>
  <si>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</si>
  <si>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</si>
  <si>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</si>
  <si>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</si>
  <si>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</si>
  <si>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</si>
  <si>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-</t>
  </si>
  <si>
    <t>4/13</t>
  </si>
  <si>
    <t>6/1</t>
  </si>
  <si>
    <t>18/2</t>
  </si>
  <si>
    <t>7/7</t>
  </si>
  <si>
    <t/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</si>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</sst>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F800]dddd\,\ mmmm\ dd\,\ yyyy"/>
  </numFmts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vertAlign val="subscript"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1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3" fontId="0" fillId="0" borderId="0" xfId="0" applyNumberFormat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quotePrefix="1" applyNumberFormat="1" applyFont="1" applyAlignment="1">
      <alignment vertical="top" wrapText="1"/>
    </xf>
    <xf numFmtId="0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vertical="top" wrapText="1"/>
    </xf>
    <xf numFmtId="0" fontId="1" fillId="0" borderId="2" xfId="0" applyNumberFormat="1" applyFont="1" applyBorder="1" applyAlignment="1">
      <alignment vertical="top"/>
    </xf>
    <xf numFmtId="0" fontId="1" fillId="0" borderId="2" xfId="0" applyFont="1" applyBorder="1"/>
    <xf numFmtId="0" fontId="1" fillId="0" borderId="11" xfId="0" applyNumberFormat="1" applyFont="1" applyBorder="1" applyAlignment="1">
      <alignment horizontal="center" vertical="top"/>
    </xf>
    <xf numFmtId="49" fontId="1" fillId="0" borderId="11" xfId="0" applyNumberFormat="1" applyFont="1" applyBorder="1" applyAlignment="1">
      <alignment vertical="top" wrapText="1"/>
    </xf>
    <xf numFmtId="0" fontId="1" fillId="0" borderId="11" xfId="0" applyNumberFormat="1" applyFont="1" applyBorder="1" applyAlignment="1">
      <alignment vertical="top"/>
    </xf>
    <xf numFmtId="0" fontId="1" fillId="0" borderId="11" xfId="0" applyFont="1" applyBorder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vertical="top"/>
    </xf>
    <xf numFmtId="0" fontId="4" fillId="0" borderId="0" xfId="0" applyFont="1"/>
    <xf numFmtId="0" fontId="0" fillId="0" borderId="0" xfId="0" quotePrefix="1"/>
    <xf numFmtId="0" fontId="5" fillId="0" borderId="0" xfId="1"/>
    <xf numFmtId="0" fontId="5" fillId="2" borderId="3" xfId="1" applyFill="1" applyBorder="1" applyProtection="1">
      <protection locked="0"/>
    </xf>
    <xf numFmtId="0" fontId="5" fillId="2" borderId="4" xfId="1" applyFill="1" applyBorder="1" applyProtection="1">
      <protection locked="0"/>
    </xf>
    <xf numFmtId="0" fontId="5" fillId="0" borderId="5" xfId="1" applyBorder="1" applyProtection="1">
      <protection locked="0"/>
    </xf>
    <xf numFmtId="49" fontId="5" fillId="2" borderId="2" xfId="1" applyNumberFormat="1" applyFill="1" applyBorder="1" applyProtection="1">
      <protection locked="0"/>
    </xf>
    <xf numFmtId="14" fontId="5" fillId="2" borderId="2" xfId="1" applyNumberFormat="1" applyFill="1" applyBorder="1" applyProtection="1">
      <protection locked="0"/>
    </xf>
    <xf numFmtId="0" fontId="5" fillId="0" borderId="12" xfId="1" applyBorder="1" applyAlignment="1">
      <alignment horizontal="center"/>
    </xf>
    <xf numFmtId="0" fontId="5" fillId="0" borderId="13" xfId="1" applyBorder="1" applyAlignment="1">
      <alignment horizontal="center"/>
    </xf>
    <xf numFmtId="0" fontId="5" fillId="0" borderId="14" xfId="1" applyBorder="1" applyAlignment="1">
      <alignment horizontal="center"/>
    </xf>
    <xf numFmtId="0" fontId="5" fillId="0" borderId="15" xfId="1" applyBorder="1"/>
    <xf numFmtId="0" fontId="5" fillId="0" borderId="16" xfId="1" applyBorder="1"/>
    <xf numFmtId="0" fontId="5" fillId="2" borderId="16" xfId="1" applyFill="1" applyBorder="1" applyProtection="1">
      <protection locked="0"/>
    </xf>
    <xf numFmtId="0" fontId="5" fillId="2" borderId="16" xfId="1" applyFill="1" applyBorder="1" applyAlignment="1" applyProtection="1">
      <alignment wrapText="1"/>
      <protection locked="0"/>
    </xf>
    <xf numFmtId="1" fontId="5" fillId="2" borderId="16" xfId="1" applyNumberFormat="1" applyFill="1" applyBorder="1" applyProtection="1">
      <protection locked="0"/>
    </xf>
    <xf numFmtId="2" fontId="5" fillId="2" borderId="16" xfId="1" applyNumberFormat="1" applyFill="1" applyBorder="1" applyProtection="1">
      <protection locked="0"/>
    </xf>
    <xf numFmtId="1" fontId="5" fillId="2" borderId="17" xfId="1" applyNumberFormat="1" applyFill="1" applyBorder="1" applyProtection="1">
      <protection locked="0"/>
    </xf>
    <xf numFmtId="0" fontId="5" fillId="0" borderId="18" xfId="1" applyBorder="1"/>
    <xf numFmtId="0" fontId="5" fillId="0" borderId="2" xfId="1" applyBorder="1"/>
    <xf numFmtId="0" fontId="5" fillId="2" borderId="2" xfId="1" applyFill="1" applyBorder="1" applyProtection="1">
      <protection locked="0"/>
    </xf>
    <xf numFmtId="0" fontId="5" fillId="2" borderId="2" xfId="1" applyFill="1" applyBorder="1" applyAlignment="1" applyProtection="1">
      <alignment wrapText="1"/>
      <protection locked="0"/>
    </xf>
    <xf numFmtId="1" fontId="5" fillId="2" borderId="2" xfId="1" applyNumberFormat="1" applyFill="1" applyBorder="1" applyProtection="1">
      <protection locked="0"/>
    </xf>
    <xf numFmtId="2" fontId="5" fillId="2" borderId="2" xfId="1" applyNumberFormat="1" applyFill="1" applyBorder="1" applyProtection="1">
      <protection locked="0"/>
    </xf>
    <xf numFmtId="1" fontId="5" fillId="2" borderId="19" xfId="1" applyNumberFormat="1" applyFill="1" applyBorder="1" applyProtection="1">
      <protection locked="0"/>
    </xf>
    <xf numFmtId="0" fontId="5" fillId="0" borderId="20" xfId="1" applyBorder="1"/>
    <xf numFmtId="0" fontId="5" fillId="2" borderId="21" xfId="1" applyFill="1" applyBorder="1" applyProtection="1">
      <protection locked="0"/>
    </xf>
    <xf numFmtId="0" fontId="5" fillId="2" borderId="21" xfId="1" applyFill="1" applyBorder="1" applyAlignment="1" applyProtection="1">
      <alignment wrapText="1"/>
      <protection locked="0"/>
    </xf>
    <xf numFmtId="1" fontId="5" fillId="2" borderId="21" xfId="1" applyNumberFormat="1" applyFill="1" applyBorder="1" applyProtection="1">
      <protection locked="0"/>
    </xf>
    <xf numFmtId="2" fontId="5" fillId="2" borderId="21" xfId="1" applyNumberFormat="1" applyFill="1" applyBorder="1" applyProtection="1">
      <protection locked="0"/>
    </xf>
    <xf numFmtId="1" fontId="5" fillId="2" borderId="22" xfId="1" applyNumberFormat="1" applyFill="1" applyBorder="1" applyProtection="1">
      <protection locked="0"/>
    </xf>
    <xf numFmtId="0" fontId="5" fillId="3" borderId="16" xfId="1" applyFill="1" applyBorder="1"/>
    <xf numFmtId="0" fontId="5" fillId="0" borderId="23" xfId="1" applyBorder="1"/>
    <xf numFmtId="0" fontId="5" fillId="2" borderId="23" xfId="1" applyFill="1" applyBorder="1" applyProtection="1">
      <protection locked="0"/>
    </xf>
    <xf numFmtId="0" fontId="5" fillId="2" borderId="23" xfId="1" applyFill="1" applyBorder="1" applyAlignment="1" applyProtection="1">
      <alignment wrapText="1"/>
      <protection locked="0"/>
    </xf>
    <xf numFmtId="1" fontId="5" fillId="2" borderId="23" xfId="1" applyNumberFormat="1" applyFill="1" applyBorder="1" applyProtection="1">
      <protection locked="0"/>
    </xf>
    <xf numFmtId="2" fontId="5" fillId="2" borderId="23" xfId="1" applyNumberFormat="1" applyFill="1" applyBorder="1" applyProtection="1">
      <protection locked="0"/>
    </xf>
    <xf numFmtId="1" fontId="5" fillId="2" borderId="24" xfId="1" applyNumberFormat="1" applyFill="1" applyBorder="1" applyProtection="1">
      <protection locked="0"/>
    </xf>
    <xf numFmtId="0" fontId="5" fillId="2" borderId="11" xfId="1" applyFill="1" applyBorder="1" applyProtection="1">
      <protection locked="0"/>
    </xf>
    <xf numFmtId="0" fontId="5" fillId="2" borderId="11" xfId="1" applyFill="1" applyBorder="1" applyAlignment="1" applyProtection="1">
      <alignment wrapText="1"/>
      <protection locked="0"/>
    </xf>
    <xf numFmtId="1" fontId="5" fillId="2" borderId="11" xfId="1" applyNumberFormat="1" applyFill="1" applyBorder="1" applyProtection="1">
      <protection locked="0"/>
    </xf>
    <xf numFmtId="2" fontId="5" fillId="2" borderId="11" xfId="1" applyNumberFormat="1" applyFill="1" applyBorder="1" applyProtection="1">
      <protection locked="0"/>
    </xf>
    <xf numFmtId="1" fontId="5" fillId="2" borderId="25" xfId="1" applyNumberFormat="1" applyFill="1" applyBorder="1" applyProtection="1">
      <protection locked="0"/>
    </xf>
    <xf numFmtId="0" fontId="5" fillId="3" borderId="23" xfId="1" applyFill="1" applyBorder="1"/>
    <xf numFmtId="0" fontId="5" fillId="3" borderId="26" xfId="1" applyFill="1" applyBorder="1"/>
    <xf numFmtId="0" fontId="5" fillId="2" borderId="16" xfId="1" quotePrefix="1" applyFill="1" applyBorder="1" applyProtection="1">
      <protection locked="0"/>
    </xf>
    <xf numFmtId="0" fontId="5" fillId="2" borderId="2" xfId="1" quotePrefix="1" applyFill="1" applyBorder="1" applyProtection="1">
      <protection locked="0"/>
    </xf>
    <xf numFmtId="0" fontId="5" fillId="2" borderId="23" xfId="1" quotePrefix="1" applyFill="1" applyBorder="1" applyProtection="1">
      <protection locked="0"/>
    </xf>
    <xf numFmtId="0" fontId="5" fillId="2" borderId="11" xfId="1" quotePrefix="1" applyFill="1" applyBorder="1" applyProtection="1">
      <protection locked="0"/>
    </xf>
  </cellXfs>
  <cellStyles count="2">
    <cellStyle name="Обычный" xfId="0" builtinId="0"/>
    <cellStyle name="Обычный 2" xfId="1" xr:uid="{05C82355-54EB-43DB-B414-F6F2F73177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733425</xdr:rowOff>
    </xdr:from>
    <xdr:to>
      <xdr:col>7</xdr:col>
      <xdr:colOff>38100</xdr:colOff>
      <xdr:row>1</xdr:row>
      <xdr:rowOff>57150</xdr:rowOff>
    </xdr:to>
    <xdr:pic>
      <xdr:nvPicPr>
        <xdr:cNvPr id="1096" name="Рисунок 1">
          <a:extLst>
            <a:ext uri="{FF2B5EF4-FFF2-40B4-BE49-F238E27FC236}">
              <a16:creationId xmlns:a16="http://schemas.microsoft.com/office/drawing/2014/main" id="{9367D3AA-043E-DFFE-AF03-4A6416696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33425"/>
          <a:ext cx="571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1524000</xdr:colOff>
      <xdr:row>29</xdr:row>
      <xdr:rowOff>142875</xdr:rowOff>
    </xdr:from>
    <xdr:to>
      <xdr:col>2</xdr:col>
      <xdr:colOff>304800</xdr:colOff>
      <xdr:row>31</xdr:row>
      <xdr:rowOff>171450</xdr:rowOff>
    </xdr:to>
    <xdr:pic>
      <xdr:nvPicPr>
        <xdr:cNvPr id="1097" name="Picture 2">
          <a:extLst>
            <a:ext uri="{FF2B5EF4-FFF2-40B4-BE49-F238E27FC236}">
              <a16:creationId xmlns:a16="http://schemas.microsoft.com/office/drawing/2014/main" id="{3AF16030-7B5C-888D-719F-DBD7E171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10258425"/>
          <a:ext cx="9144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30</xdr:row>
      <xdr:rowOff>114300</xdr:rowOff>
    </xdr:from>
    <xdr:to>
      <xdr:col>5</xdr:col>
      <xdr:colOff>276225</xdr:colOff>
      <xdr:row>32</xdr:row>
      <xdr:rowOff>152400</xdr:rowOff>
    </xdr:to>
    <xdr:pic>
      <xdr:nvPicPr>
        <xdr:cNvPr id="1098" name="Рисунок 1" descr="Изображение выглядит как рукописный текст, каллиграфия, чернила, Шрифт&#10;&#10;Автоматически созданное описание">
          <a:extLst>
            <a:ext uri="{FF2B5EF4-FFF2-40B4-BE49-F238E27FC236}">
              <a16:creationId xmlns:a16="http://schemas.microsoft.com/office/drawing/2014/main" id="{FD7975B8-AA70-870B-5A31-BC43E8C8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55" t="39708" r="35606" b="37383"/>
        <a:stretch>
          <a:fillRect/>
        </a:stretch>
      </xdr:blipFill>
      <xdr:spPr bwMode="auto">
        <a:xfrm>
          <a:off x="3981450" y="10429875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C29D3-0F1D-4051-905A-E9060E73BA62}">
  <sheetPr codeName="Лист1"/>
  <dimension ref="A1:CQ32"/>
  <sheetViews>
    <sheetView tabSelected="1" view="pageBreakPreview" zoomScale="60" zoomScaleNormal="100" workbookViewId="0">
      <selection activeCell="H18" sqref="H18"/>
    </sheetView>
  </sheetViews>
  <sheetFormatPr defaultColWidth="0" defaultRowHeight="15.75" x14ac:dyDescent="0.25"/>
  <cols>
    <col min="1" max="1" width="14.140625" style="9" customWidth="1"/>
    <col min="2" max="2" width="32" style="8" customWidth="1"/>
    <col min="3" max="4" width="6.28515625" style="10" customWidth="1"/>
    <col min="5" max="5" width="6.7109375" style="10" customWidth="1"/>
    <col min="6" max="6" width="6.140625" style="10" customWidth="1"/>
    <col min="7" max="7" width="6.7109375" style="10" customWidth="1"/>
    <col min="8" max="8" width="7.140625" style="10" customWidth="1"/>
    <col min="9" max="9" width="6.42578125" style="10" customWidth="1"/>
    <col min="10" max="22" width="0" style="10" hidden="1" customWidth="1"/>
    <col min="23" max="23" width="7.140625" style="10" hidden="1" customWidth="1"/>
    <col min="24" max="25" width="5.7109375" style="10" hidden="1" customWidth="1"/>
    <col min="26" max="26" width="7.28515625" style="10" hidden="1" customWidth="1"/>
    <col min="27" max="28" width="5.7109375" style="10" hidden="1" customWidth="1"/>
    <col min="29" max="29" width="7" style="10" hidden="1" customWidth="1"/>
    <col min="30" max="31" width="5.7109375" style="10" hidden="1" customWidth="1"/>
    <col min="32" max="32" width="5" style="10" hidden="1" customWidth="1"/>
    <col min="33" max="33" width="5.7109375" style="10" hidden="1" customWidth="1"/>
    <col min="34" max="34" width="4" style="10" hidden="1" customWidth="1"/>
    <col min="35" max="35" width="9.5703125" style="10" customWidth="1"/>
    <col min="36" max="16384" width="0" style="1" hidden="1"/>
  </cols>
  <sheetData>
    <row r="1" spans="1:95" ht="100.5" customHeight="1" x14ac:dyDescent="0.25">
      <c r="A1" s="1"/>
      <c r="B1" s="1"/>
      <c r="C1" s="1"/>
      <c r="D1" s="1"/>
      <c r="E1" s="1"/>
      <c r="F1" s="19" t="s">
        <v>90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1:95" x14ac:dyDescent="0.25">
      <c r="A2" s="20" t="str">
        <f>"МЕНЮ на "&amp;DAY(Dop!B1)&amp;" "&amp; Dop!R2 &amp; " " &amp; YEAR(Dop!B1) &amp; " г."</f>
        <v>МЕНЮ на 12 января 2026 г.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95" s="5" customFormat="1" hidden="1" x14ac:dyDescent="0.25">
      <c r="A3" s="6"/>
      <c r="B3" s="6" t="str">
        <f>"12 января 2026 г."</f>
        <v>12 января 2026 г.</v>
      </c>
      <c r="C3" s="6"/>
      <c r="D3" s="7"/>
      <c r="E3" s="6"/>
      <c r="F3" s="6"/>
      <c r="G3" s="6"/>
      <c r="H3" s="6"/>
      <c r="I3" s="6"/>
    </row>
    <row r="4" spans="1:95" hidden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95" hidden="1" x14ac:dyDescent="0.25">
      <c r="A5" s="1"/>
      <c r="B5" s="2" t="s">
        <v>91</v>
      </c>
      <c r="C5" s="4"/>
      <c r="D5" s="3"/>
      <c r="E5" s="3"/>
      <c r="F5" s="3"/>
      <c r="G5" s="3"/>
      <c r="H5" s="3"/>
      <c r="I5" s="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95" ht="18.75" hidden="1" customHeight="1" x14ac:dyDescent="0.25">
      <c r="A6" s="21"/>
      <c r="B6" s="21"/>
      <c r="C6" s="2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9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95" ht="29.25" customHeight="1" x14ac:dyDescent="0.25">
      <c r="A8" s="27" t="s">
        <v>83</v>
      </c>
      <c r="B8" s="18" t="s">
        <v>84</v>
      </c>
      <c r="C8" s="18" t="s">
        <v>77</v>
      </c>
      <c r="D8" s="18" t="s">
        <v>1</v>
      </c>
      <c r="E8" s="18"/>
      <c r="F8" s="18" t="s">
        <v>5</v>
      </c>
      <c r="G8" s="18"/>
      <c r="H8" s="18" t="s">
        <v>78</v>
      </c>
      <c r="I8" s="25" t="s">
        <v>4</v>
      </c>
      <c r="J8" s="13" t="s">
        <v>6</v>
      </c>
      <c r="K8" s="13" t="s">
        <v>7</v>
      </c>
      <c r="L8" s="13" t="s">
        <v>69</v>
      </c>
      <c r="M8" s="13" t="s">
        <v>8</v>
      </c>
      <c r="N8" s="13" t="s">
        <v>9</v>
      </c>
      <c r="O8" s="13" t="s">
        <v>10</v>
      </c>
      <c r="P8" s="13" t="s">
        <v>11</v>
      </c>
      <c r="Q8" s="13" t="s">
        <v>12</v>
      </c>
      <c r="R8" s="13" t="s">
        <v>13</v>
      </c>
      <c r="S8" s="13" t="s">
        <v>14</v>
      </c>
      <c r="T8" s="13" t="s">
        <v>15</v>
      </c>
      <c r="U8" s="13" t="s">
        <v>16</v>
      </c>
      <c r="V8" s="13" t="s">
        <v>17</v>
      </c>
      <c r="W8" s="22" t="s">
        <v>74</v>
      </c>
      <c r="X8" s="23"/>
      <c r="Y8" s="23"/>
      <c r="Z8" s="24"/>
      <c r="AA8" s="16" t="s">
        <v>73</v>
      </c>
      <c r="AB8" s="17"/>
      <c r="AC8" s="17"/>
      <c r="AD8" s="17"/>
      <c r="AE8" s="17"/>
      <c r="AF8" s="17"/>
      <c r="AG8" s="17"/>
      <c r="AH8" s="17"/>
      <c r="AI8" s="29" t="s">
        <v>85</v>
      </c>
      <c r="AJ8" s="1" t="s">
        <v>25</v>
      </c>
      <c r="AK8" s="1" t="s">
        <v>26</v>
      </c>
      <c r="AL8" s="1" t="s">
        <v>27</v>
      </c>
      <c r="AM8" s="1" t="s">
        <v>28</v>
      </c>
      <c r="AN8" s="1" t="s">
        <v>29</v>
      </c>
      <c r="AO8" s="1" t="s">
        <v>30</v>
      </c>
      <c r="AP8" s="1" t="s">
        <v>31</v>
      </c>
      <c r="AQ8" s="1" t="s">
        <v>32</v>
      </c>
      <c r="AR8" s="1" t="s">
        <v>33</v>
      </c>
      <c r="AS8" s="1" t="s">
        <v>34</v>
      </c>
      <c r="AT8" s="1" t="s">
        <v>35</v>
      </c>
      <c r="AU8" s="1" t="s">
        <v>36</v>
      </c>
      <c r="AV8" s="1" t="s">
        <v>37</v>
      </c>
      <c r="AW8" s="1" t="s">
        <v>38</v>
      </c>
      <c r="AX8" s="1" t="s">
        <v>39</v>
      </c>
      <c r="AY8" s="1" t="s">
        <v>40</v>
      </c>
      <c r="AZ8" s="1" t="s">
        <v>41</v>
      </c>
      <c r="BA8" s="1" t="s">
        <v>42</v>
      </c>
      <c r="BB8" s="1" t="s">
        <v>43</v>
      </c>
      <c r="BC8" s="1" t="s">
        <v>44</v>
      </c>
      <c r="BD8" s="1" t="s">
        <v>45</v>
      </c>
      <c r="BE8" s="1" t="s">
        <v>46</v>
      </c>
      <c r="BF8" s="1" t="s">
        <v>47</v>
      </c>
      <c r="BG8" s="1" t="s">
        <v>48</v>
      </c>
      <c r="BH8" s="1" t="s">
        <v>49</v>
      </c>
      <c r="BI8" s="1" t="s">
        <v>50</v>
      </c>
      <c r="BJ8" s="1" t="s">
        <v>51</v>
      </c>
      <c r="BK8" s="1" t="s">
        <v>52</v>
      </c>
      <c r="BL8" s="1" t="s">
        <v>53</v>
      </c>
      <c r="BM8" s="1" t="s">
        <v>54</v>
      </c>
      <c r="BN8" s="1" t="s">
        <v>55</v>
      </c>
      <c r="BO8" s="1" t="s">
        <v>56</v>
      </c>
      <c r="BP8" s="1" t="s">
        <v>57</v>
      </c>
      <c r="BQ8" s="1" t="s">
        <v>58</v>
      </c>
      <c r="BR8" s="1" t="s">
        <v>59</v>
      </c>
      <c r="BS8" s="1" t="s">
        <v>60</v>
      </c>
      <c r="BT8" s="1" t="s">
        <v>61</v>
      </c>
      <c r="BU8" s="1" t="s">
        <v>62</v>
      </c>
      <c r="BV8" s="1" t="s">
        <v>63</v>
      </c>
      <c r="BW8" s="1" t="s">
        <v>64</v>
      </c>
      <c r="BX8" s="1" t="s">
        <v>65</v>
      </c>
      <c r="BY8" s="1" t="s">
        <v>66</v>
      </c>
      <c r="BZ8" s="1" t="s">
        <v>67</v>
      </c>
      <c r="CA8" s="1" t="s">
        <v>68</v>
      </c>
      <c r="CB8" s="12"/>
    </row>
    <row r="9" spans="1:95" ht="36.75" customHeight="1" x14ac:dyDescent="0.25">
      <c r="A9" s="28"/>
      <c r="B9" s="18"/>
      <c r="C9" s="18"/>
      <c r="D9" s="11" t="s">
        <v>0</v>
      </c>
      <c r="E9" s="11" t="s">
        <v>2</v>
      </c>
      <c r="F9" s="11" t="s">
        <v>0</v>
      </c>
      <c r="G9" s="11" t="s">
        <v>3</v>
      </c>
      <c r="H9" s="18"/>
      <c r="I9" s="26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4" t="s">
        <v>18</v>
      </c>
      <c r="X9" s="14" t="s">
        <v>19</v>
      </c>
      <c r="Y9" s="14" t="s">
        <v>20</v>
      </c>
      <c r="Z9" s="14" t="s">
        <v>21</v>
      </c>
      <c r="AA9" s="14" t="s">
        <v>70</v>
      </c>
      <c r="AB9" s="14" t="s">
        <v>22</v>
      </c>
      <c r="AC9" s="14" t="s">
        <v>71</v>
      </c>
      <c r="AD9" s="14" t="s">
        <v>72</v>
      </c>
      <c r="AE9" s="14" t="s">
        <v>75</v>
      </c>
      <c r="AF9" s="14" t="s">
        <v>76</v>
      </c>
      <c r="AG9" s="14" t="s">
        <v>23</v>
      </c>
      <c r="AH9" s="14" t="s">
        <v>24</v>
      </c>
      <c r="AI9" s="30"/>
      <c r="CB9" s="12"/>
    </row>
    <row r="10" spans="1:95" x14ac:dyDescent="0.25">
      <c r="B10" s="31" t="s">
        <v>94</v>
      </c>
    </row>
    <row r="11" spans="1:95" s="39" customFormat="1" ht="31.5" x14ac:dyDescent="0.25">
      <c r="A11" s="36" t="str">
        <f>"17/4"</f>
        <v>17/4</v>
      </c>
      <c r="B11" s="37" t="s">
        <v>95</v>
      </c>
      <c r="C11" s="38" t="str">
        <f>"200"</f>
        <v>200</v>
      </c>
      <c r="D11" s="38">
        <v>4.9800000000000004</v>
      </c>
      <c r="E11" s="38">
        <v>2.98</v>
      </c>
      <c r="F11" s="38">
        <v>6.95</v>
      </c>
      <c r="G11" s="38">
        <v>0.51</v>
      </c>
      <c r="H11" s="38">
        <v>26.39</v>
      </c>
      <c r="I11" s="38">
        <v>186.64213899999996</v>
      </c>
      <c r="J11" s="38">
        <v>4.8</v>
      </c>
      <c r="K11" s="38">
        <v>0.13</v>
      </c>
      <c r="L11" s="38">
        <v>0</v>
      </c>
      <c r="M11" s="38">
        <v>0</v>
      </c>
      <c r="N11" s="38">
        <v>9.2100000000000009</v>
      </c>
      <c r="O11" s="38">
        <v>16.420000000000002</v>
      </c>
      <c r="P11" s="38">
        <v>0.77</v>
      </c>
      <c r="Q11" s="38">
        <v>0</v>
      </c>
      <c r="R11" s="38">
        <v>0</v>
      </c>
      <c r="S11" s="38">
        <v>0.1</v>
      </c>
      <c r="T11" s="38">
        <v>1.95</v>
      </c>
      <c r="U11" s="38">
        <v>441.4</v>
      </c>
      <c r="V11" s="38">
        <v>165.55</v>
      </c>
      <c r="W11" s="38">
        <v>115.28</v>
      </c>
      <c r="X11" s="38">
        <v>27.08</v>
      </c>
      <c r="Y11" s="38">
        <v>123.22</v>
      </c>
      <c r="Z11" s="38">
        <v>0.52</v>
      </c>
      <c r="AA11" s="38">
        <v>29.94</v>
      </c>
      <c r="AB11" s="38">
        <v>25.12</v>
      </c>
      <c r="AC11" s="38">
        <v>55.42</v>
      </c>
      <c r="AD11" s="38">
        <v>0.14000000000000001</v>
      </c>
      <c r="AE11" s="38">
        <v>7.0000000000000007E-2</v>
      </c>
      <c r="AF11" s="38">
        <v>0.13</v>
      </c>
      <c r="AG11" s="38">
        <v>0.41</v>
      </c>
      <c r="AH11" s="38">
        <v>1.83</v>
      </c>
      <c r="AI11" s="38">
        <v>0.53</v>
      </c>
      <c r="AJ11" s="39">
        <v>0</v>
      </c>
      <c r="AK11" s="39">
        <v>0</v>
      </c>
      <c r="AL11" s="39">
        <v>0</v>
      </c>
      <c r="AM11" s="39">
        <v>248.24</v>
      </c>
      <c r="AN11" s="39">
        <v>67.760000000000005</v>
      </c>
      <c r="AO11" s="39">
        <v>53.68</v>
      </c>
      <c r="AP11" s="39">
        <v>76.61</v>
      </c>
      <c r="AQ11" s="39">
        <v>33.979999999999997</v>
      </c>
      <c r="AR11" s="39">
        <v>113.36</v>
      </c>
      <c r="AS11" s="39">
        <v>167.18</v>
      </c>
      <c r="AT11" s="39">
        <v>116.61</v>
      </c>
      <c r="AU11" s="39">
        <v>145.04</v>
      </c>
      <c r="AV11" s="39">
        <v>51.89</v>
      </c>
      <c r="AW11" s="39">
        <v>76.849999999999994</v>
      </c>
      <c r="AX11" s="39">
        <v>402.93</v>
      </c>
      <c r="AY11" s="39">
        <v>0</v>
      </c>
      <c r="AZ11" s="39">
        <v>131.69</v>
      </c>
      <c r="BA11" s="39">
        <v>120.51</v>
      </c>
      <c r="BB11" s="39">
        <v>84.51</v>
      </c>
      <c r="BC11" s="39">
        <v>38.21</v>
      </c>
      <c r="BD11" s="39">
        <v>0.16</v>
      </c>
      <c r="BE11" s="39">
        <v>0.04</v>
      </c>
      <c r="BF11" s="39">
        <v>0.03</v>
      </c>
      <c r="BG11" s="39">
        <v>0.08</v>
      </c>
      <c r="BH11" s="39">
        <v>0.11</v>
      </c>
      <c r="BI11" s="39">
        <v>0.35</v>
      </c>
      <c r="BJ11" s="39">
        <v>0</v>
      </c>
      <c r="BK11" s="39">
        <v>1.1299999999999999</v>
      </c>
      <c r="BL11" s="39">
        <v>0</v>
      </c>
      <c r="BM11" s="39">
        <v>0.34</v>
      </c>
      <c r="BN11" s="39">
        <v>0</v>
      </c>
      <c r="BO11" s="39">
        <v>0</v>
      </c>
      <c r="BP11" s="39">
        <v>0</v>
      </c>
      <c r="BQ11" s="39">
        <v>0.04</v>
      </c>
      <c r="BR11" s="39">
        <v>0.13</v>
      </c>
      <c r="BS11" s="39">
        <v>1.0900000000000001</v>
      </c>
      <c r="BT11" s="39">
        <v>0</v>
      </c>
      <c r="BU11" s="39">
        <v>0</v>
      </c>
      <c r="BV11" s="39">
        <v>0.27</v>
      </c>
      <c r="BW11" s="39">
        <v>0.01</v>
      </c>
      <c r="BX11" s="39">
        <v>0</v>
      </c>
      <c r="BY11" s="39">
        <v>0</v>
      </c>
      <c r="BZ11" s="39">
        <v>0</v>
      </c>
      <c r="CA11" s="39">
        <v>0</v>
      </c>
      <c r="CB11" s="39">
        <v>164.62</v>
      </c>
      <c r="CC11" s="39">
        <v>16.48</v>
      </c>
      <c r="CE11" s="39">
        <v>34.130000000000003</v>
      </c>
      <c r="CG11" s="39">
        <v>51.52</v>
      </c>
      <c r="CH11" s="39">
        <v>24.38</v>
      </c>
      <c r="CI11" s="39">
        <v>37.950000000000003</v>
      </c>
      <c r="CJ11" s="39">
        <v>1710.93</v>
      </c>
      <c r="CK11" s="39">
        <v>752.93</v>
      </c>
      <c r="CL11" s="39">
        <v>1231.93</v>
      </c>
      <c r="CM11" s="39">
        <v>31.86</v>
      </c>
      <c r="CN11" s="39">
        <v>13.97</v>
      </c>
      <c r="CO11" s="39">
        <v>22.92</v>
      </c>
      <c r="CP11" s="39">
        <v>5</v>
      </c>
      <c r="CQ11" s="39">
        <v>1</v>
      </c>
    </row>
    <row r="12" spans="1:95" s="39" customFormat="1" x14ac:dyDescent="0.25">
      <c r="A12" s="36" t="str">
        <f>"32/10"</f>
        <v>32/10</v>
      </c>
      <c r="B12" s="37" t="s">
        <v>96</v>
      </c>
      <c r="C12" s="38" t="str">
        <f>"200"</f>
        <v>200</v>
      </c>
      <c r="D12" s="38">
        <v>2.84</v>
      </c>
      <c r="E12" s="38">
        <v>2.84</v>
      </c>
      <c r="F12" s="38">
        <v>3.14</v>
      </c>
      <c r="G12" s="38">
        <v>0</v>
      </c>
      <c r="H12" s="38">
        <v>15.78</v>
      </c>
      <c r="I12" s="38">
        <v>99.863295999999991</v>
      </c>
      <c r="J12" s="38">
        <v>2</v>
      </c>
      <c r="K12" s="38">
        <v>0</v>
      </c>
      <c r="L12" s="38">
        <v>0</v>
      </c>
      <c r="M12" s="38">
        <v>0</v>
      </c>
      <c r="N12" s="38">
        <v>15.78</v>
      </c>
      <c r="O12" s="38">
        <v>0</v>
      </c>
      <c r="P12" s="38">
        <v>0</v>
      </c>
      <c r="Q12" s="38">
        <v>0</v>
      </c>
      <c r="R12" s="38">
        <v>0</v>
      </c>
      <c r="S12" s="38">
        <v>0.1</v>
      </c>
      <c r="T12" s="38">
        <v>0.71</v>
      </c>
      <c r="U12" s="38">
        <v>49.6</v>
      </c>
      <c r="V12" s="38">
        <v>144.84</v>
      </c>
      <c r="W12" s="38">
        <v>116.69</v>
      </c>
      <c r="X12" s="38">
        <v>13.3</v>
      </c>
      <c r="Y12" s="38">
        <v>83.7</v>
      </c>
      <c r="Z12" s="38">
        <v>0.13</v>
      </c>
      <c r="AA12" s="38">
        <v>20</v>
      </c>
      <c r="AB12" s="38">
        <v>9</v>
      </c>
      <c r="AC12" s="38">
        <v>22</v>
      </c>
      <c r="AD12" s="38">
        <v>0</v>
      </c>
      <c r="AE12" s="38">
        <v>0.03</v>
      </c>
      <c r="AF12" s="38">
        <v>0.14000000000000001</v>
      </c>
      <c r="AG12" s="38">
        <v>0.09</v>
      </c>
      <c r="AH12" s="38">
        <v>0.8</v>
      </c>
      <c r="AI12" s="38">
        <v>0.52</v>
      </c>
      <c r="AJ12" s="39">
        <v>0</v>
      </c>
      <c r="AK12" s="39">
        <v>0</v>
      </c>
      <c r="AL12" s="39">
        <v>0</v>
      </c>
      <c r="AM12" s="39">
        <v>0</v>
      </c>
      <c r="AN12" s="39">
        <v>0</v>
      </c>
      <c r="AO12" s="39">
        <v>0</v>
      </c>
      <c r="AP12" s="39">
        <v>0</v>
      </c>
      <c r="AQ12" s="39">
        <v>0</v>
      </c>
      <c r="AR12" s="39">
        <v>0</v>
      </c>
      <c r="AS12" s="39">
        <v>0</v>
      </c>
      <c r="AT12" s="39">
        <v>0</v>
      </c>
      <c r="AU12" s="39">
        <v>0</v>
      </c>
      <c r="AV12" s="39">
        <v>0</v>
      </c>
      <c r="AW12" s="39">
        <v>0</v>
      </c>
      <c r="AX12" s="39">
        <v>0</v>
      </c>
      <c r="AY12" s="39">
        <v>0</v>
      </c>
      <c r="AZ12" s="39">
        <v>0</v>
      </c>
      <c r="BA12" s="39">
        <v>0</v>
      </c>
      <c r="BB12" s="39">
        <v>0</v>
      </c>
      <c r="BC12" s="39">
        <v>0</v>
      </c>
      <c r="BD12" s="39">
        <v>0</v>
      </c>
      <c r="BE12" s="39">
        <v>0</v>
      </c>
      <c r="BF12" s="39">
        <v>0</v>
      </c>
      <c r="BG12" s="39">
        <v>0</v>
      </c>
      <c r="BH12" s="39">
        <v>0</v>
      </c>
      <c r="BI12" s="39">
        <v>0</v>
      </c>
      <c r="BJ12" s="39">
        <v>0</v>
      </c>
      <c r="BK12" s="39">
        <v>0</v>
      </c>
      <c r="BL12" s="39">
        <v>0</v>
      </c>
      <c r="BM12" s="39">
        <v>0</v>
      </c>
      <c r="BN12" s="39">
        <v>0</v>
      </c>
      <c r="BO12" s="39">
        <v>0</v>
      </c>
      <c r="BP12" s="39">
        <v>0</v>
      </c>
      <c r="BQ12" s="39">
        <v>0</v>
      </c>
      <c r="BR12" s="39">
        <v>0</v>
      </c>
      <c r="BS12" s="39">
        <v>0</v>
      </c>
      <c r="BT12" s="39">
        <v>0</v>
      </c>
      <c r="BU12" s="39">
        <v>0</v>
      </c>
      <c r="BV12" s="39">
        <v>0</v>
      </c>
      <c r="BW12" s="39">
        <v>0</v>
      </c>
      <c r="BX12" s="39">
        <v>0</v>
      </c>
      <c r="BY12" s="39">
        <v>0</v>
      </c>
      <c r="BZ12" s="39">
        <v>0</v>
      </c>
      <c r="CA12" s="39">
        <v>0</v>
      </c>
      <c r="CB12" s="39">
        <v>198.41</v>
      </c>
      <c r="CC12" s="39">
        <v>11.36</v>
      </c>
      <c r="CE12" s="39">
        <v>21.5</v>
      </c>
      <c r="CG12" s="39">
        <v>11.39</v>
      </c>
      <c r="CH12" s="39">
        <v>4.3899999999999997</v>
      </c>
      <c r="CI12" s="39">
        <v>7.89</v>
      </c>
      <c r="CJ12" s="39">
        <v>880</v>
      </c>
      <c r="CK12" s="39">
        <v>320.2</v>
      </c>
      <c r="CL12" s="39">
        <v>600.1</v>
      </c>
      <c r="CM12" s="39">
        <v>37.799999999999997</v>
      </c>
      <c r="CN12" s="39">
        <v>17.899999999999999</v>
      </c>
      <c r="CO12" s="39">
        <v>27.85</v>
      </c>
      <c r="CP12" s="39">
        <v>10</v>
      </c>
      <c r="CQ12" s="39">
        <v>0</v>
      </c>
    </row>
    <row r="13" spans="1:95" s="39" customFormat="1" ht="31.5" x14ac:dyDescent="0.25">
      <c r="A13" s="36" t="str">
        <f>"-"</f>
        <v>-</v>
      </c>
      <c r="B13" s="37" t="s">
        <v>97</v>
      </c>
      <c r="C13" s="38" t="str">
        <f>"60"</f>
        <v>60</v>
      </c>
      <c r="D13" s="38">
        <v>5.53</v>
      </c>
      <c r="E13" s="38">
        <v>0</v>
      </c>
      <c r="F13" s="38">
        <v>0.67</v>
      </c>
      <c r="G13" s="38">
        <v>0.64</v>
      </c>
      <c r="H13" s="38">
        <v>35.159999999999997</v>
      </c>
      <c r="I13" s="38">
        <v>167.26421999999997</v>
      </c>
      <c r="J13" s="38">
        <v>0.12</v>
      </c>
      <c r="K13" s="38">
        <v>0</v>
      </c>
      <c r="L13" s="38">
        <v>0</v>
      </c>
      <c r="M13" s="38">
        <v>0</v>
      </c>
      <c r="N13" s="38">
        <v>0.98</v>
      </c>
      <c r="O13" s="38">
        <v>31.47</v>
      </c>
      <c r="P13" s="38">
        <v>2.71</v>
      </c>
      <c r="Q13" s="38">
        <v>0</v>
      </c>
      <c r="R13" s="38">
        <v>0</v>
      </c>
      <c r="S13" s="38">
        <v>0.32</v>
      </c>
      <c r="T13" s="38">
        <v>1.1000000000000001</v>
      </c>
      <c r="U13" s="38">
        <v>273.2</v>
      </c>
      <c r="V13" s="38">
        <v>89.94</v>
      </c>
      <c r="W13" s="38">
        <v>14.26</v>
      </c>
      <c r="X13" s="38">
        <v>19.66</v>
      </c>
      <c r="Y13" s="38">
        <v>57.77</v>
      </c>
      <c r="Z13" s="38">
        <v>1.37</v>
      </c>
      <c r="AA13" s="38">
        <v>0</v>
      </c>
      <c r="AB13" s="38">
        <v>0.8</v>
      </c>
      <c r="AC13" s="38">
        <v>0.2</v>
      </c>
      <c r="AD13" s="38">
        <v>0.8</v>
      </c>
      <c r="AE13" s="38">
        <v>7.0000000000000007E-2</v>
      </c>
      <c r="AF13" s="38">
        <v>0.03</v>
      </c>
      <c r="AG13" s="38">
        <v>0.62</v>
      </c>
      <c r="AH13" s="38">
        <v>1.64</v>
      </c>
      <c r="AI13" s="38">
        <v>0</v>
      </c>
      <c r="AJ13" s="38">
        <v>0</v>
      </c>
      <c r="AK13" s="39">
        <v>0</v>
      </c>
      <c r="AL13" s="39">
        <v>0</v>
      </c>
      <c r="AM13" s="39">
        <v>80.28</v>
      </c>
      <c r="AN13" s="39">
        <v>41.92</v>
      </c>
      <c r="AO13" s="39">
        <v>17.48</v>
      </c>
      <c r="AP13" s="39">
        <v>37.22</v>
      </c>
      <c r="AQ13" s="39">
        <v>15.04</v>
      </c>
      <c r="AR13" s="39">
        <v>69.75</v>
      </c>
      <c r="AS13" s="39">
        <v>55.84</v>
      </c>
      <c r="AT13" s="39">
        <v>54.71</v>
      </c>
      <c r="AU13" s="39">
        <v>87.23</v>
      </c>
      <c r="AV13" s="39">
        <v>23.31</v>
      </c>
      <c r="AW13" s="39">
        <v>58.28</v>
      </c>
      <c r="AX13" s="39">
        <v>287.45</v>
      </c>
      <c r="AY13" s="39">
        <v>0</v>
      </c>
      <c r="AZ13" s="39">
        <v>98.89</v>
      </c>
      <c r="BA13" s="39">
        <v>54.71</v>
      </c>
      <c r="BB13" s="39">
        <v>33.840000000000003</v>
      </c>
      <c r="BC13" s="39">
        <v>24.44</v>
      </c>
      <c r="BD13" s="39">
        <v>0</v>
      </c>
      <c r="BE13" s="39">
        <v>0</v>
      </c>
      <c r="BF13" s="39">
        <v>0</v>
      </c>
      <c r="BG13" s="39">
        <v>0</v>
      </c>
      <c r="BH13" s="39">
        <v>0</v>
      </c>
      <c r="BI13" s="39">
        <v>0</v>
      </c>
      <c r="BJ13" s="39">
        <v>0</v>
      </c>
      <c r="BK13" s="39">
        <v>0.02</v>
      </c>
      <c r="BL13" s="39">
        <v>0</v>
      </c>
      <c r="BM13" s="39">
        <v>0</v>
      </c>
      <c r="BN13" s="39">
        <v>0</v>
      </c>
      <c r="BO13" s="39">
        <v>0</v>
      </c>
      <c r="BP13" s="39">
        <v>0</v>
      </c>
      <c r="BQ13" s="39">
        <v>0</v>
      </c>
      <c r="BR13" s="39">
        <v>0</v>
      </c>
      <c r="BS13" s="39">
        <v>0.02</v>
      </c>
      <c r="BT13" s="39">
        <v>0</v>
      </c>
      <c r="BU13" s="39">
        <v>0</v>
      </c>
      <c r="BV13" s="39">
        <v>0.1</v>
      </c>
      <c r="BW13" s="39">
        <v>0.01</v>
      </c>
      <c r="BX13" s="39">
        <v>0</v>
      </c>
      <c r="BY13" s="39">
        <v>0</v>
      </c>
      <c r="BZ13" s="39">
        <v>0</v>
      </c>
      <c r="CA13" s="39">
        <v>0</v>
      </c>
      <c r="CB13" s="39">
        <v>24.48</v>
      </c>
      <c r="CC13" s="39">
        <v>4.82</v>
      </c>
      <c r="CE13" s="39">
        <v>0.13</v>
      </c>
      <c r="CG13" s="39">
        <v>2</v>
      </c>
      <c r="CH13" s="39">
        <v>2</v>
      </c>
      <c r="CI13" s="39">
        <v>2</v>
      </c>
      <c r="CJ13" s="39">
        <v>1140</v>
      </c>
      <c r="CK13" s="39">
        <v>439.2</v>
      </c>
      <c r="CL13" s="39">
        <v>789.6</v>
      </c>
      <c r="CM13" s="39">
        <v>9.8800000000000008</v>
      </c>
      <c r="CN13" s="39">
        <v>9.24</v>
      </c>
      <c r="CO13" s="39">
        <v>9.56</v>
      </c>
      <c r="CP13" s="39">
        <v>0</v>
      </c>
      <c r="CQ13" s="39">
        <v>0</v>
      </c>
    </row>
    <row r="14" spans="1:95" s="39" customFormat="1" x14ac:dyDescent="0.25">
      <c r="A14" s="36" t="str">
        <f>"-"</f>
        <v>-</v>
      </c>
      <c r="B14" s="37" t="s">
        <v>98</v>
      </c>
      <c r="C14" s="38" t="str">
        <f>"10"</f>
        <v>10</v>
      </c>
      <c r="D14" s="38">
        <v>0.05</v>
      </c>
      <c r="E14" s="38">
        <v>0.05</v>
      </c>
      <c r="F14" s="38">
        <v>8.25</v>
      </c>
      <c r="G14" s="38">
        <v>0</v>
      </c>
      <c r="H14" s="38">
        <v>0.08</v>
      </c>
      <c r="I14" s="38">
        <v>74.754000000000005</v>
      </c>
      <c r="J14" s="38">
        <v>5.36</v>
      </c>
      <c r="K14" s="38">
        <v>0.25</v>
      </c>
      <c r="L14" s="38">
        <v>0</v>
      </c>
      <c r="M14" s="38">
        <v>0</v>
      </c>
      <c r="N14" s="38">
        <v>0.08</v>
      </c>
      <c r="O14" s="38">
        <v>0</v>
      </c>
      <c r="P14" s="38">
        <v>0</v>
      </c>
      <c r="Q14" s="38">
        <v>0</v>
      </c>
      <c r="R14" s="38">
        <v>0</v>
      </c>
      <c r="S14" s="38">
        <v>0</v>
      </c>
      <c r="T14" s="38">
        <v>0.02</v>
      </c>
      <c r="U14" s="38">
        <v>0.7</v>
      </c>
      <c r="V14" s="38">
        <v>1.5</v>
      </c>
      <c r="W14" s="38">
        <v>1.2</v>
      </c>
      <c r="X14" s="38">
        <v>0</v>
      </c>
      <c r="Y14" s="38">
        <v>1.9</v>
      </c>
      <c r="Z14" s="38">
        <v>0.02</v>
      </c>
      <c r="AA14" s="38">
        <v>59</v>
      </c>
      <c r="AB14" s="38">
        <v>38</v>
      </c>
      <c r="AC14" s="38">
        <v>65.3</v>
      </c>
      <c r="AD14" s="38">
        <v>0.1</v>
      </c>
      <c r="AE14" s="38">
        <v>0</v>
      </c>
      <c r="AF14" s="38">
        <v>0.01</v>
      </c>
      <c r="AG14" s="38">
        <v>0</v>
      </c>
      <c r="AH14" s="38">
        <v>0.02</v>
      </c>
      <c r="AI14" s="38">
        <v>0</v>
      </c>
      <c r="AJ14" s="39">
        <v>0</v>
      </c>
      <c r="AK14" s="39">
        <v>0</v>
      </c>
      <c r="AL14" s="39">
        <v>0</v>
      </c>
      <c r="AM14" s="39">
        <v>4.7</v>
      </c>
      <c r="AN14" s="39">
        <v>2.8</v>
      </c>
      <c r="AO14" s="39">
        <v>1.1000000000000001</v>
      </c>
      <c r="AP14" s="39">
        <v>3</v>
      </c>
      <c r="AQ14" s="39">
        <v>2.7</v>
      </c>
      <c r="AR14" s="39">
        <v>2.6</v>
      </c>
      <c r="AS14" s="39">
        <v>2.2000000000000002</v>
      </c>
      <c r="AT14" s="39">
        <v>1.6</v>
      </c>
      <c r="AU14" s="39">
        <v>3.6</v>
      </c>
      <c r="AV14" s="39">
        <v>2.2000000000000002</v>
      </c>
      <c r="AW14" s="39">
        <v>1.5</v>
      </c>
      <c r="AX14" s="39">
        <v>8.9</v>
      </c>
      <c r="AY14" s="39">
        <v>0</v>
      </c>
      <c r="AZ14" s="39">
        <v>3</v>
      </c>
      <c r="BA14" s="39">
        <v>3.4</v>
      </c>
      <c r="BB14" s="39">
        <v>2.6</v>
      </c>
      <c r="BC14" s="39">
        <v>0.6</v>
      </c>
      <c r="BD14" s="39">
        <v>0.37</v>
      </c>
      <c r="BE14" s="39">
        <v>0.08</v>
      </c>
      <c r="BF14" s="39">
        <v>7.0000000000000007E-2</v>
      </c>
      <c r="BG14" s="39">
        <v>0.19</v>
      </c>
      <c r="BH14" s="39">
        <v>0.24</v>
      </c>
      <c r="BI14" s="39">
        <v>0.78</v>
      </c>
      <c r="BJ14" s="39">
        <v>0</v>
      </c>
      <c r="BK14" s="39">
        <v>2.46</v>
      </c>
      <c r="BL14" s="39">
        <v>0</v>
      </c>
      <c r="BM14" s="39">
        <v>0.75</v>
      </c>
      <c r="BN14" s="39">
        <v>0</v>
      </c>
      <c r="BO14" s="39">
        <v>0</v>
      </c>
      <c r="BP14" s="39">
        <v>0</v>
      </c>
      <c r="BQ14" s="39">
        <v>0.08</v>
      </c>
      <c r="BR14" s="39">
        <v>0.28999999999999998</v>
      </c>
      <c r="BS14" s="39">
        <v>2.27</v>
      </c>
      <c r="BT14" s="39">
        <v>0</v>
      </c>
      <c r="BU14" s="39">
        <v>0</v>
      </c>
      <c r="BV14" s="39">
        <v>0.08</v>
      </c>
      <c r="BW14" s="39">
        <v>0.01</v>
      </c>
      <c r="BX14" s="39">
        <v>0</v>
      </c>
      <c r="BY14" s="39">
        <v>0</v>
      </c>
      <c r="BZ14" s="39">
        <v>0</v>
      </c>
      <c r="CA14" s="39">
        <v>0</v>
      </c>
      <c r="CB14" s="39">
        <v>1.6</v>
      </c>
      <c r="CC14" s="39">
        <v>9.42</v>
      </c>
      <c r="CE14" s="39">
        <v>65.33</v>
      </c>
      <c r="CG14" s="39">
        <v>0</v>
      </c>
      <c r="CH14" s="39">
        <v>0</v>
      </c>
      <c r="CI14" s="39">
        <v>0</v>
      </c>
      <c r="CJ14" s="39">
        <v>0</v>
      </c>
      <c r="CK14" s="39">
        <v>0</v>
      </c>
      <c r="CL14" s="39">
        <v>0</v>
      </c>
      <c r="CM14" s="39">
        <v>0</v>
      </c>
      <c r="CN14" s="39">
        <v>0</v>
      </c>
      <c r="CO14" s="39">
        <v>0</v>
      </c>
      <c r="CP14" s="39">
        <v>0</v>
      </c>
      <c r="CQ14" s="39">
        <v>0</v>
      </c>
    </row>
    <row r="15" spans="1:95" s="39" customFormat="1" x14ac:dyDescent="0.25">
      <c r="A15" s="36" t="str">
        <f>"4/13"</f>
        <v>4/13</v>
      </c>
      <c r="B15" s="37" t="s">
        <v>99</v>
      </c>
      <c r="C15" s="38" t="str">
        <f>"10"</f>
        <v>10</v>
      </c>
      <c r="D15" s="38">
        <v>2.3199999999999998</v>
      </c>
      <c r="E15" s="38">
        <v>2.3199999999999998</v>
      </c>
      <c r="F15" s="38">
        <v>2.95</v>
      </c>
      <c r="G15" s="38">
        <v>0</v>
      </c>
      <c r="H15" s="38">
        <v>0</v>
      </c>
      <c r="I15" s="38">
        <v>36.43</v>
      </c>
      <c r="J15" s="38">
        <v>1.59</v>
      </c>
      <c r="K15" s="38">
        <v>0</v>
      </c>
      <c r="L15" s="38">
        <v>0</v>
      </c>
      <c r="M15" s="38">
        <v>0</v>
      </c>
      <c r="N15" s="38">
        <v>0</v>
      </c>
      <c r="O15" s="38">
        <v>0</v>
      </c>
      <c r="P15" s="38">
        <v>0</v>
      </c>
      <c r="Q15" s="38">
        <v>0</v>
      </c>
      <c r="R15" s="38">
        <v>0</v>
      </c>
      <c r="S15" s="38">
        <v>0.2</v>
      </c>
      <c r="T15" s="38">
        <v>0.43</v>
      </c>
      <c r="U15" s="38">
        <v>81</v>
      </c>
      <c r="V15" s="38">
        <v>8.8000000000000007</v>
      </c>
      <c r="W15" s="38">
        <v>88</v>
      </c>
      <c r="X15" s="38">
        <v>3.5</v>
      </c>
      <c r="Y15" s="38">
        <v>50</v>
      </c>
      <c r="Z15" s="38">
        <v>0.1</v>
      </c>
      <c r="AA15" s="38">
        <v>26</v>
      </c>
      <c r="AB15" s="38">
        <v>17</v>
      </c>
      <c r="AC15" s="38">
        <v>28.8</v>
      </c>
      <c r="AD15" s="38">
        <v>0.05</v>
      </c>
      <c r="AE15" s="38">
        <v>0</v>
      </c>
      <c r="AF15" s="38">
        <v>0.03</v>
      </c>
      <c r="AG15" s="38">
        <v>0.02</v>
      </c>
      <c r="AH15" s="38">
        <v>0.61</v>
      </c>
      <c r="AI15" s="38">
        <v>7.0000000000000007E-2</v>
      </c>
      <c r="AJ15" s="39">
        <v>0</v>
      </c>
      <c r="AK15" s="39">
        <v>0</v>
      </c>
      <c r="AL15" s="39">
        <v>0</v>
      </c>
      <c r="AM15" s="39">
        <v>193</v>
      </c>
      <c r="AN15" s="39">
        <v>153</v>
      </c>
      <c r="AO15" s="39">
        <v>54</v>
      </c>
      <c r="AP15" s="39">
        <v>92</v>
      </c>
      <c r="AQ15" s="39">
        <v>66</v>
      </c>
      <c r="AR15" s="39">
        <v>122</v>
      </c>
      <c r="AS15" s="39">
        <v>60</v>
      </c>
      <c r="AT15" s="39">
        <v>71</v>
      </c>
      <c r="AU15" s="39">
        <v>135</v>
      </c>
      <c r="AV15" s="39">
        <v>149</v>
      </c>
      <c r="AW15" s="39">
        <v>38</v>
      </c>
      <c r="AX15" s="39">
        <v>460</v>
      </c>
      <c r="AY15" s="39">
        <v>0</v>
      </c>
      <c r="AZ15" s="39">
        <v>232</v>
      </c>
      <c r="BA15" s="39">
        <v>120</v>
      </c>
      <c r="BB15" s="39">
        <v>135</v>
      </c>
      <c r="BC15" s="39">
        <v>21</v>
      </c>
      <c r="BD15" s="39">
        <v>0</v>
      </c>
      <c r="BE15" s="39">
        <v>0.01</v>
      </c>
      <c r="BF15" s="39">
        <v>0.04</v>
      </c>
      <c r="BG15" s="39">
        <v>0.13</v>
      </c>
      <c r="BH15" s="39">
        <v>0.12</v>
      </c>
      <c r="BI15" s="39">
        <v>0.24</v>
      </c>
      <c r="BJ15" s="39">
        <v>0.03</v>
      </c>
      <c r="BK15" s="39">
        <v>0.62</v>
      </c>
      <c r="BL15" s="39">
        <v>0.02</v>
      </c>
      <c r="BM15" s="39">
        <v>0.34</v>
      </c>
      <c r="BN15" s="39">
        <v>0.02</v>
      </c>
      <c r="BO15" s="39">
        <v>0</v>
      </c>
      <c r="BP15" s="39">
        <v>0</v>
      </c>
      <c r="BQ15" s="39">
        <v>0.04</v>
      </c>
      <c r="BR15" s="39">
        <v>0.05</v>
      </c>
      <c r="BS15" s="39">
        <v>0.68</v>
      </c>
      <c r="BT15" s="39">
        <v>0</v>
      </c>
      <c r="BU15" s="39">
        <v>0</v>
      </c>
      <c r="BV15" s="39">
        <v>7.0000000000000007E-2</v>
      </c>
      <c r="BW15" s="39">
        <v>0</v>
      </c>
      <c r="BX15" s="39">
        <v>0</v>
      </c>
      <c r="BY15" s="39">
        <v>0</v>
      </c>
      <c r="BZ15" s="39">
        <v>0</v>
      </c>
      <c r="CA15" s="39">
        <v>0</v>
      </c>
      <c r="CB15" s="39">
        <v>4.0999999999999996</v>
      </c>
      <c r="CC15" s="39">
        <v>7.23</v>
      </c>
      <c r="CE15" s="39">
        <v>28.83</v>
      </c>
      <c r="CG15" s="39">
        <v>0</v>
      </c>
      <c r="CH15" s="39">
        <v>0</v>
      </c>
      <c r="CI15" s="39">
        <v>0</v>
      </c>
      <c r="CJ15" s="39">
        <v>500</v>
      </c>
      <c r="CK15" s="39">
        <v>370</v>
      </c>
      <c r="CL15" s="39">
        <v>435</v>
      </c>
      <c r="CM15" s="39">
        <v>1.53</v>
      </c>
      <c r="CN15" s="39">
        <v>0.97</v>
      </c>
      <c r="CO15" s="39">
        <v>1.25</v>
      </c>
      <c r="CP15" s="39">
        <v>0</v>
      </c>
      <c r="CQ15" s="39">
        <v>0</v>
      </c>
    </row>
    <row r="16" spans="1:95" s="35" customFormat="1" x14ac:dyDescent="0.25">
      <c r="A16" s="32" t="str">
        <f>"-"</f>
        <v>-</v>
      </c>
      <c r="B16" s="33" t="s">
        <v>100</v>
      </c>
      <c r="C16" s="34" t="str">
        <f>"150"</f>
        <v>150</v>
      </c>
      <c r="D16" s="34">
        <v>0.6</v>
      </c>
      <c r="E16" s="34">
        <v>0</v>
      </c>
      <c r="F16" s="34">
        <v>0.6</v>
      </c>
      <c r="G16" s="34">
        <v>0.6</v>
      </c>
      <c r="H16" s="34">
        <v>17.399999999999999</v>
      </c>
      <c r="I16" s="34">
        <v>73.02</v>
      </c>
      <c r="J16" s="34">
        <v>0.15</v>
      </c>
      <c r="K16" s="34">
        <v>0</v>
      </c>
      <c r="L16" s="34">
        <v>0</v>
      </c>
      <c r="M16" s="34">
        <v>0</v>
      </c>
      <c r="N16" s="34">
        <v>13.5</v>
      </c>
      <c r="O16" s="34">
        <v>1.2</v>
      </c>
      <c r="P16" s="34">
        <v>2.7</v>
      </c>
      <c r="Q16" s="34">
        <v>0</v>
      </c>
      <c r="R16" s="34">
        <v>0</v>
      </c>
      <c r="S16" s="34">
        <v>1.2</v>
      </c>
      <c r="T16" s="34">
        <v>0.75</v>
      </c>
      <c r="U16" s="34">
        <v>39</v>
      </c>
      <c r="V16" s="34">
        <v>417</v>
      </c>
      <c r="W16" s="34">
        <v>24</v>
      </c>
      <c r="X16" s="34">
        <v>13.5</v>
      </c>
      <c r="Y16" s="34">
        <v>16.5</v>
      </c>
      <c r="Z16" s="34">
        <v>3.3</v>
      </c>
      <c r="AA16" s="34">
        <v>0</v>
      </c>
      <c r="AB16" s="34">
        <v>45</v>
      </c>
      <c r="AC16" s="34">
        <v>7.5</v>
      </c>
      <c r="AD16" s="34">
        <v>0.3</v>
      </c>
      <c r="AE16" s="34">
        <v>0.05</v>
      </c>
      <c r="AF16" s="34">
        <v>0.03</v>
      </c>
      <c r="AG16" s="34">
        <v>0.45</v>
      </c>
      <c r="AH16" s="34">
        <v>0.6</v>
      </c>
      <c r="AI16" s="34">
        <v>15</v>
      </c>
      <c r="AJ16" s="35">
        <v>0</v>
      </c>
      <c r="AK16" s="35">
        <v>0</v>
      </c>
      <c r="AL16" s="35">
        <v>0</v>
      </c>
      <c r="AM16" s="35">
        <v>28.5</v>
      </c>
      <c r="AN16" s="35">
        <v>27</v>
      </c>
      <c r="AO16" s="35">
        <v>4.5</v>
      </c>
      <c r="AP16" s="35">
        <v>16.5</v>
      </c>
      <c r="AQ16" s="35">
        <v>4.5</v>
      </c>
      <c r="AR16" s="35">
        <v>13.5</v>
      </c>
      <c r="AS16" s="35">
        <v>25.5</v>
      </c>
      <c r="AT16" s="35">
        <v>15</v>
      </c>
      <c r="AU16" s="35">
        <v>117</v>
      </c>
      <c r="AV16" s="35">
        <v>10.5</v>
      </c>
      <c r="AW16" s="35">
        <v>21</v>
      </c>
      <c r="AX16" s="35">
        <v>63</v>
      </c>
      <c r="AY16" s="35">
        <v>0</v>
      </c>
      <c r="AZ16" s="35">
        <v>19.5</v>
      </c>
      <c r="BA16" s="35">
        <v>24</v>
      </c>
      <c r="BB16" s="35">
        <v>9</v>
      </c>
      <c r="BC16" s="35">
        <v>7.5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  <c r="BU16" s="35">
        <v>0</v>
      </c>
      <c r="BV16" s="35">
        <v>0</v>
      </c>
      <c r="BW16" s="35">
        <v>0</v>
      </c>
      <c r="BX16" s="35">
        <v>0</v>
      </c>
      <c r="BY16" s="35">
        <v>0</v>
      </c>
      <c r="BZ16" s="35">
        <v>0</v>
      </c>
      <c r="CA16" s="35">
        <v>0</v>
      </c>
      <c r="CB16" s="35">
        <v>129.44999999999999</v>
      </c>
      <c r="CC16" s="35">
        <v>19.2</v>
      </c>
      <c r="CE16" s="35">
        <v>7.5</v>
      </c>
      <c r="CG16" s="35">
        <v>2</v>
      </c>
      <c r="CH16" s="35">
        <v>2</v>
      </c>
      <c r="CI16" s="35">
        <v>2</v>
      </c>
      <c r="CJ16" s="35">
        <v>150</v>
      </c>
      <c r="CK16" s="35">
        <v>150</v>
      </c>
      <c r="CL16" s="35">
        <v>150</v>
      </c>
      <c r="CM16" s="35">
        <v>46.8</v>
      </c>
      <c r="CN16" s="35">
        <v>46.8</v>
      </c>
      <c r="CO16" s="35">
        <v>46.8</v>
      </c>
      <c r="CP16" s="35">
        <v>0</v>
      </c>
      <c r="CQ16" s="35">
        <v>0</v>
      </c>
    </row>
    <row r="17" spans="1:95" s="43" customFormat="1" x14ac:dyDescent="0.25">
      <c r="A17" s="40"/>
      <c r="B17" s="41" t="s">
        <v>101</v>
      </c>
      <c r="C17" s="42"/>
      <c r="D17" s="42">
        <v>16.32</v>
      </c>
      <c r="E17" s="42">
        <v>8.1999999999999993</v>
      </c>
      <c r="F17" s="42">
        <v>22.56</v>
      </c>
      <c r="G17" s="42">
        <v>1.75</v>
      </c>
      <c r="H17" s="42">
        <v>94.82</v>
      </c>
      <c r="I17" s="42">
        <v>637.97</v>
      </c>
      <c r="J17" s="42">
        <v>14.02</v>
      </c>
      <c r="K17" s="42">
        <v>0.38</v>
      </c>
      <c r="L17" s="42">
        <v>0</v>
      </c>
      <c r="M17" s="42">
        <v>0</v>
      </c>
      <c r="N17" s="42">
        <v>39.549999999999997</v>
      </c>
      <c r="O17" s="42">
        <v>49.09</v>
      </c>
      <c r="P17" s="42">
        <v>6.18</v>
      </c>
      <c r="Q17" s="42">
        <v>0</v>
      </c>
      <c r="R17" s="42">
        <v>0</v>
      </c>
      <c r="S17" s="42">
        <v>1.92</v>
      </c>
      <c r="T17" s="42">
        <v>4.96</v>
      </c>
      <c r="U17" s="42">
        <v>884.9</v>
      </c>
      <c r="V17" s="42">
        <v>827.62</v>
      </c>
      <c r="W17" s="42">
        <v>359.43</v>
      </c>
      <c r="X17" s="42">
        <v>77.05</v>
      </c>
      <c r="Y17" s="42">
        <v>333.09</v>
      </c>
      <c r="Z17" s="42">
        <v>5.45</v>
      </c>
      <c r="AA17" s="42">
        <v>134.94</v>
      </c>
      <c r="AB17" s="42">
        <v>134.91999999999999</v>
      </c>
      <c r="AC17" s="42">
        <v>179.22</v>
      </c>
      <c r="AD17" s="42">
        <v>1.39</v>
      </c>
      <c r="AE17" s="42">
        <v>0.23</v>
      </c>
      <c r="AF17" s="42">
        <v>0.37</v>
      </c>
      <c r="AG17" s="42">
        <v>1.59</v>
      </c>
      <c r="AH17" s="42">
        <v>5.5</v>
      </c>
      <c r="AI17" s="42">
        <v>16.12</v>
      </c>
      <c r="AJ17" s="43">
        <v>0</v>
      </c>
      <c r="AK17" s="43">
        <v>0</v>
      </c>
      <c r="AL17" s="43">
        <v>0</v>
      </c>
      <c r="AM17" s="43">
        <v>554.72</v>
      </c>
      <c r="AN17" s="43">
        <v>292.48</v>
      </c>
      <c r="AO17" s="43">
        <v>130.77000000000001</v>
      </c>
      <c r="AP17" s="43">
        <v>225.33</v>
      </c>
      <c r="AQ17" s="43">
        <v>122.22</v>
      </c>
      <c r="AR17" s="43">
        <v>321.20999999999998</v>
      </c>
      <c r="AS17" s="43">
        <v>310.72000000000003</v>
      </c>
      <c r="AT17" s="43">
        <v>258.92</v>
      </c>
      <c r="AU17" s="43">
        <v>487.87</v>
      </c>
      <c r="AV17" s="43">
        <v>236.9</v>
      </c>
      <c r="AW17" s="43">
        <v>195.63</v>
      </c>
      <c r="AX17" s="43">
        <v>1222.28</v>
      </c>
      <c r="AY17" s="43">
        <v>0</v>
      </c>
      <c r="AZ17" s="43">
        <v>485.08</v>
      </c>
      <c r="BA17" s="43">
        <v>322.62</v>
      </c>
      <c r="BB17" s="43">
        <v>264.95</v>
      </c>
      <c r="BC17" s="43">
        <v>91.75</v>
      </c>
      <c r="BD17" s="43">
        <v>0.54</v>
      </c>
      <c r="BE17" s="43">
        <v>0.13</v>
      </c>
      <c r="BF17" s="43">
        <v>0.14000000000000001</v>
      </c>
      <c r="BG17" s="43">
        <v>0.4</v>
      </c>
      <c r="BH17" s="43">
        <v>0.46</v>
      </c>
      <c r="BI17" s="43">
        <v>1.37</v>
      </c>
      <c r="BJ17" s="43">
        <v>0.03</v>
      </c>
      <c r="BK17" s="43">
        <v>4.2300000000000004</v>
      </c>
      <c r="BL17" s="43">
        <v>0.02</v>
      </c>
      <c r="BM17" s="43">
        <v>1.43</v>
      </c>
      <c r="BN17" s="43">
        <v>0.02</v>
      </c>
      <c r="BO17" s="43">
        <v>0</v>
      </c>
      <c r="BP17" s="43">
        <v>0</v>
      </c>
      <c r="BQ17" s="43">
        <v>0.16</v>
      </c>
      <c r="BR17" s="43">
        <v>0.46</v>
      </c>
      <c r="BS17" s="43">
        <v>4.0599999999999996</v>
      </c>
      <c r="BT17" s="43">
        <v>0</v>
      </c>
      <c r="BU17" s="43">
        <v>0</v>
      </c>
      <c r="BV17" s="43">
        <v>0.52</v>
      </c>
      <c r="BW17" s="43">
        <v>0.03</v>
      </c>
      <c r="BX17" s="43">
        <v>0</v>
      </c>
      <c r="BY17" s="43">
        <v>0</v>
      </c>
      <c r="BZ17" s="43">
        <v>0</v>
      </c>
      <c r="CA17" s="43">
        <v>0</v>
      </c>
      <c r="CB17" s="43">
        <v>522.66</v>
      </c>
      <c r="CC17" s="43">
        <f>SUM($CC$10:$CC$16)</f>
        <v>68.510000000000005</v>
      </c>
      <c r="CD17" s="43">
        <f>$I$17/$I$28*100</f>
        <v>46.179515019905907</v>
      </c>
      <c r="CE17" s="43">
        <v>157.43</v>
      </c>
      <c r="CG17" s="43">
        <v>66.91</v>
      </c>
      <c r="CH17" s="43">
        <v>32.770000000000003</v>
      </c>
      <c r="CI17" s="43">
        <v>49.84</v>
      </c>
      <c r="CJ17" s="43">
        <v>4380.93</v>
      </c>
      <c r="CK17" s="43">
        <v>2032.33</v>
      </c>
      <c r="CL17" s="43">
        <v>3206.63</v>
      </c>
      <c r="CM17" s="43">
        <v>127.87</v>
      </c>
      <c r="CN17" s="43">
        <v>88.88</v>
      </c>
      <c r="CO17" s="43">
        <v>108.38</v>
      </c>
      <c r="CP17" s="43">
        <v>15</v>
      </c>
      <c r="CQ17" s="43">
        <v>1</v>
      </c>
    </row>
    <row r="18" spans="1:95" x14ac:dyDescent="0.25">
      <c r="B18" s="31" t="s">
        <v>102</v>
      </c>
    </row>
    <row r="19" spans="1:95" s="39" customFormat="1" ht="47.25" x14ac:dyDescent="0.25">
      <c r="A19" s="36" t="str">
        <f>"6/1"</f>
        <v>6/1</v>
      </c>
      <c r="B19" s="37" t="s">
        <v>103</v>
      </c>
      <c r="C19" s="38" t="str">
        <f>"80"</f>
        <v>80</v>
      </c>
      <c r="D19" s="38">
        <v>1.22</v>
      </c>
      <c r="E19" s="38">
        <v>0</v>
      </c>
      <c r="F19" s="38">
        <v>4.7699999999999996</v>
      </c>
      <c r="G19" s="38">
        <v>4.7699999999999996</v>
      </c>
      <c r="H19" s="38">
        <v>7.45</v>
      </c>
      <c r="I19" s="38">
        <v>74.153464</v>
      </c>
      <c r="J19" s="38">
        <v>0.6</v>
      </c>
      <c r="K19" s="38">
        <v>3.12</v>
      </c>
      <c r="L19" s="38">
        <v>0</v>
      </c>
      <c r="M19" s="38">
        <v>0</v>
      </c>
      <c r="N19" s="38">
        <v>5.89</v>
      </c>
      <c r="O19" s="38">
        <v>0.08</v>
      </c>
      <c r="P19" s="38">
        <v>1.48</v>
      </c>
      <c r="Q19" s="38">
        <v>0</v>
      </c>
      <c r="R19" s="38">
        <v>0</v>
      </c>
      <c r="S19" s="38">
        <v>0.21</v>
      </c>
      <c r="T19" s="38">
        <v>0.93</v>
      </c>
      <c r="U19" s="38">
        <v>162.04</v>
      </c>
      <c r="V19" s="38">
        <v>201.59</v>
      </c>
      <c r="W19" s="38">
        <v>33.119999999999997</v>
      </c>
      <c r="X19" s="38">
        <v>14.26</v>
      </c>
      <c r="Y19" s="38">
        <v>25.52</v>
      </c>
      <c r="Z19" s="38">
        <v>0.46</v>
      </c>
      <c r="AA19" s="38">
        <v>0</v>
      </c>
      <c r="AB19" s="38">
        <v>1517.04</v>
      </c>
      <c r="AC19" s="38">
        <v>257.8</v>
      </c>
      <c r="AD19" s="38">
        <v>2.2200000000000002</v>
      </c>
      <c r="AE19" s="38">
        <v>0.03</v>
      </c>
      <c r="AF19" s="38">
        <v>0.03</v>
      </c>
      <c r="AG19" s="38">
        <v>0.54</v>
      </c>
      <c r="AH19" s="38">
        <v>0.68</v>
      </c>
      <c r="AI19" s="38">
        <v>27.09</v>
      </c>
      <c r="AJ19" s="39">
        <v>0</v>
      </c>
      <c r="AK19" s="39">
        <v>0</v>
      </c>
      <c r="AL19" s="39">
        <v>0</v>
      </c>
      <c r="AM19" s="39">
        <v>43.15</v>
      </c>
      <c r="AN19" s="39">
        <v>40.630000000000003</v>
      </c>
      <c r="AO19" s="39">
        <v>14.06</v>
      </c>
      <c r="AP19" s="39">
        <v>30.47</v>
      </c>
      <c r="AQ19" s="39">
        <v>6.88</v>
      </c>
      <c r="AR19" s="39">
        <v>36.82</v>
      </c>
      <c r="AS19" s="39">
        <v>47.77</v>
      </c>
      <c r="AT19" s="39">
        <v>55.12</v>
      </c>
      <c r="AU19" s="39">
        <v>118.07</v>
      </c>
      <c r="AV19" s="39">
        <v>18.22</v>
      </c>
      <c r="AW19" s="39">
        <v>31.27</v>
      </c>
      <c r="AX19" s="39">
        <v>191.18</v>
      </c>
      <c r="AY19" s="39">
        <v>0</v>
      </c>
      <c r="AZ19" s="39">
        <v>38.46</v>
      </c>
      <c r="BA19" s="39">
        <v>38.83</v>
      </c>
      <c r="BB19" s="39">
        <v>31.66</v>
      </c>
      <c r="BC19" s="39">
        <v>13.27</v>
      </c>
      <c r="BD19" s="39">
        <v>0</v>
      </c>
      <c r="BE19" s="39">
        <v>0</v>
      </c>
      <c r="BF19" s="39">
        <v>0</v>
      </c>
      <c r="BG19" s="39">
        <v>0</v>
      </c>
      <c r="BH19" s="39">
        <v>0</v>
      </c>
      <c r="BI19" s="39">
        <v>0</v>
      </c>
      <c r="BJ19" s="39">
        <v>0</v>
      </c>
      <c r="BK19" s="39">
        <v>0.28999999999999998</v>
      </c>
      <c r="BL19" s="39">
        <v>0</v>
      </c>
      <c r="BM19" s="39">
        <v>0.19</v>
      </c>
      <c r="BN19" s="39">
        <v>0.01</v>
      </c>
      <c r="BO19" s="39">
        <v>0.03</v>
      </c>
      <c r="BP19" s="39">
        <v>0</v>
      </c>
      <c r="BQ19" s="39">
        <v>0</v>
      </c>
      <c r="BR19" s="39">
        <v>0</v>
      </c>
      <c r="BS19" s="39">
        <v>1.1100000000000001</v>
      </c>
      <c r="BT19" s="39">
        <v>0</v>
      </c>
      <c r="BU19" s="39">
        <v>0</v>
      </c>
      <c r="BV19" s="39">
        <v>2.78</v>
      </c>
      <c r="BW19" s="39">
        <v>0</v>
      </c>
      <c r="BX19" s="39">
        <v>0</v>
      </c>
      <c r="BY19" s="39">
        <v>0</v>
      </c>
      <c r="BZ19" s="39">
        <v>0</v>
      </c>
      <c r="CA19" s="39">
        <v>0</v>
      </c>
      <c r="CB19" s="39">
        <v>65.510000000000005</v>
      </c>
      <c r="CC19" s="39">
        <v>6.92</v>
      </c>
      <c r="CE19" s="39">
        <v>252.84</v>
      </c>
      <c r="CG19" s="39">
        <v>21.68</v>
      </c>
      <c r="CH19" s="39">
        <v>9.93</v>
      </c>
      <c r="CI19" s="39">
        <v>15.81</v>
      </c>
      <c r="CJ19" s="39">
        <v>650.13</v>
      </c>
      <c r="CK19" s="39">
        <v>155.66999999999999</v>
      </c>
      <c r="CL19" s="39">
        <v>402.9</v>
      </c>
      <c r="CM19" s="39">
        <v>10.44</v>
      </c>
      <c r="CN19" s="39">
        <v>9.86</v>
      </c>
      <c r="CO19" s="39">
        <v>10.15</v>
      </c>
      <c r="CP19" s="39">
        <v>2.4</v>
      </c>
      <c r="CQ19" s="39">
        <v>0.4</v>
      </c>
    </row>
    <row r="20" spans="1:95" s="39" customFormat="1" ht="31.5" x14ac:dyDescent="0.25">
      <c r="A20" s="36" t="str">
        <f>"18/2"</f>
        <v>18/2</v>
      </c>
      <c r="B20" s="37" t="s">
        <v>104</v>
      </c>
      <c r="C20" s="38" t="str">
        <f>"200"</f>
        <v>200</v>
      </c>
      <c r="D20" s="38">
        <v>2.56</v>
      </c>
      <c r="E20" s="38">
        <v>0</v>
      </c>
      <c r="F20" s="38">
        <v>1.96</v>
      </c>
      <c r="G20" s="38">
        <v>1.96</v>
      </c>
      <c r="H20" s="38">
        <v>18.88</v>
      </c>
      <c r="I20" s="38">
        <v>101.9141286</v>
      </c>
      <c r="J20" s="38">
        <v>0.28000000000000003</v>
      </c>
      <c r="K20" s="38">
        <v>1.04</v>
      </c>
      <c r="L20" s="38">
        <v>0</v>
      </c>
      <c r="M20" s="38">
        <v>0</v>
      </c>
      <c r="N20" s="38">
        <v>2.02</v>
      </c>
      <c r="O20" s="38">
        <v>15.34</v>
      </c>
      <c r="P20" s="38">
        <v>1.52</v>
      </c>
      <c r="Q20" s="38">
        <v>0</v>
      </c>
      <c r="R20" s="38">
        <v>0</v>
      </c>
      <c r="S20" s="38">
        <v>0.15</v>
      </c>
      <c r="T20" s="38">
        <v>1.63</v>
      </c>
      <c r="U20" s="38">
        <v>311.93</v>
      </c>
      <c r="V20" s="38">
        <v>358.15</v>
      </c>
      <c r="W20" s="38">
        <v>14.63</v>
      </c>
      <c r="X20" s="38">
        <v>18.350000000000001</v>
      </c>
      <c r="Y20" s="38">
        <v>47.75</v>
      </c>
      <c r="Z20" s="38">
        <v>0.8</v>
      </c>
      <c r="AA20" s="38">
        <v>0</v>
      </c>
      <c r="AB20" s="38">
        <v>1046.8800000000001</v>
      </c>
      <c r="AC20" s="38">
        <v>193.68</v>
      </c>
      <c r="AD20" s="38">
        <v>0.99</v>
      </c>
      <c r="AE20" s="38">
        <v>0.08</v>
      </c>
      <c r="AF20" s="38">
        <v>0.05</v>
      </c>
      <c r="AG20" s="38">
        <v>0.81</v>
      </c>
      <c r="AH20" s="38">
        <v>1.49</v>
      </c>
      <c r="AI20" s="38">
        <v>4.9000000000000004</v>
      </c>
      <c r="AJ20" s="39">
        <v>0</v>
      </c>
      <c r="AK20" s="39">
        <v>0</v>
      </c>
      <c r="AL20" s="39">
        <v>0</v>
      </c>
      <c r="AM20" s="39">
        <v>125.51</v>
      </c>
      <c r="AN20" s="39">
        <v>65.66</v>
      </c>
      <c r="AO20" s="39">
        <v>24.2</v>
      </c>
      <c r="AP20" s="39">
        <v>61.15</v>
      </c>
      <c r="AQ20" s="39">
        <v>23.37</v>
      </c>
      <c r="AR20" s="39">
        <v>83.73</v>
      </c>
      <c r="AS20" s="39">
        <v>74.84</v>
      </c>
      <c r="AT20" s="39">
        <v>138.22999999999999</v>
      </c>
      <c r="AU20" s="39">
        <v>90.77</v>
      </c>
      <c r="AV20" s="39">
        <v>32.29</v>
      </c>
      <c r="AW20" s="39">
        <v>66.03</v>
      </c>
      <c r="AX20" s="39">
        <v>501.74</v>
      </c>
      <c r="AY20" s="39">
        <v>0</v>
      </c>
      <c r="AZ20" s="39">
        <v>132.35</v>
      </c>
      <c r="BA20" s="39">
        <v>76.239999999999995</v>
      </c>
      <c r="BB20" s="39">
        <v>47.32</v>
      </c>
      <c r="BC20" s="39">
        <v>31.54</v>
      </c>
      <c r="BD20" s="39">
        <v>0</v>
      </c>
      <c r="BE20" s="39">
        <v>0</v>
      </c>
      <c r="BF20" s="39">
        <v>0</v>
      </c>
      <c r="BG20" s="39">
        <v>0</v>
      </c>
      <c r="BH20" s="39">
        <v>0</v>
      </c>
      <c r="BI20" s="39">
        <v>0</v>
      </c>
      <c r="BJ20" s="39">
        <v>0</v>
      </c>
      <c r="BK20" s="39">
        <v>0.16</v>
      </c>
      <c r="BL20" s="39">
        <v>0</v>
      </c>
      <c r="BM20" s="39">
        <v>7.0000000000000007E-2</v>
      </c>
      <c r="BN20" s="39">
        <v>0</v>
      </c>
      <c r="BO20" s="39">
        <v>0.01</v>
      </c>
      <c r="BP20" s="39">
        <v>0</v>
      </c>
      <c r="BQ20" s="39">
        <v>0</v>
      </c>
      <c r="BR20" s="39">
        <v>0</v>
      </c>
      <c r="BS20" s="39">
        <v>0.46</v>
      </c>
      <c r="BT20" s="39">
        <v>0</v>
      </c>
      <c r="BU20" s="39">
        <v>0</v>
      </c>
      <c r="BV20" s="39">
        <v>1.02</v>
      </c>
      <c r="BW20" s="39">
        <v>0</v>
      </c>
      <c r="BX20" s="39">
        <v>0</v>
      </c>
      <c r="BY20" s="39">
        <v>0</v>
      </c>
      <c r="BZ20" s="39">
        <v>0</v>
      </c>
      <c r="CA20" s="39">
        <v>0</v>
      </c>
      <c r="CB20" s="39">
        <v>208.84</v>
      </c>
      <c r="CC20" s="39">
        <v>9.4700000000000006</v>
      </c>
      <c r="CE20" s="39">
        <v>174.48</v>
      </c>
      <c r="CG20" s="39">
        <v>38.69</v>
      </c>
      <c r="CH20" s="39">
        <v>22.64</v>
      </c>
      <c r="CI20" s="39">
        <v>30.67</v>
      </c>
      <c r="CJ20" s="39">
        <v>721.62</v>
      </c>
      <c r="CK20" s="39">
        <v>443.94</v>
      </c>
      <c r="CL20" s="39">
        <v>582.78</v>
      </c>
      <c r="CM20" s="39">
        <v>45.15</v>
      </c>
      <c r="CN20" s="39">
        <v>22.17</v>
      </c>
      <c r="CO20" s="39">
        <v>33.659999999999997</v>
      </c>
      <c r="CP20" s="39">
        <v>0</v>
      </c>
      <c r="CQ20" s="39">
        <v>0.8</v>
      </c>
    </row>
    <row r="21" spans="1:95" s="39" customFormat="1" x14ac:dyDescent="0.25">
      <c r="A21" s="36" t="str">
        <f>"7/7"</f>
        <v>7/7</v>
      </c>
      <c r="B21" s="37" t="s">
        <v>105</v>
      </c>
      <c r="C21" s="38" t="str">
        <f>"90"</f>
        <v>90</v>
      </c>
      <c r="D21" s="38">
        <v>19.850000000000001</v>
      </c>
      <c r="E21" s="38">
        <v>19.850000000000001</v>
      </c>
      <c r="F21" s="38">
        <v>8.36</v>
      </c>
      <c r="G21" s="38">
        <v>0.81</v>
      </c>
      <c r="H21" s="38">
        <v>0</v>
      </c>
      <c r="I21" s="38">
        <v>154.98269999999997</v>
      </c>
      <c r="J21" s="38">
        <v>2.34</v>
      </c>
      <c r="K21" s="38">
        <v>0.59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0.13</v>
      </c>
      <c r="T21" s="38">
        <v>2.06</v>
      </c>
      <c r="U21" s="38">
        <v>70.88</v>
      </c>
      <c r="V21" s="38">
        <v>114.94</v>
      </c>
      <c r="W21" s="38">
        <v>46.95</v>
      </c>
      <c r="X21" s="38">
        <v>10.28</v>
      </c>
      <c r="Y21" s="38">
        <v>99.38</v>
      </c>
      <c r="Z21" s="38">
        <v>0.43</v>
      </c>
      <c r="AA21" s="38">
        <v>26.97</v>
      </c>
      <c r="AB21" s="38">
        <v>10.71</v>
      </c>
      <c r="AC21" s="38">
        <v>51.62</v>
      </c>
      <c r="AD21" s="38">
        <v>2.1</v>
      </c>
      <c r="AE21" s="38">
        <v>0.09</v>
      </c>
      <c r="AF21" s="38">
        <v>0.1</v>
      </c>
      <c r="AG21" s="38">
        <v>2.82</v>
      </c>
      <c r="AH21" s="38">
        <v>9.42</v>
      </c>
      <c r="AI21" s="38">
        <v>0.02</v>
      </c>
      <c r="AJ21" s="39">
        <v>0</v>
      </c>
      <c r="AK21" s="39">
        <v>0</v>
      </c>
      <c r="AL21" s="39">
        <v>0</v>
      </c>
      <c r="AM21" s="39">
        <v>109.43</v>
      </c>
      <c r="AN21" s="39">
        <v>86.75</v>
      </c>
      <c r="AO21" s="39">
        <v>30.62</v>
      </c>
      <c r="AP21" s="39">
        <v>52.16</v>
      </c>
      <c r="AQ21" s="39">
        <v>37.42</v>
      </c>
      <c r="AR21" s="39">
        <v>69.17</v>
      </c>
      <c r="AS21" s="39">
        <v>34.020000000000003</v>
      </c>
      <c r="AT21" s="39">
        <v>40.26</v>
      </c>
      <c r="AU21" s="39">
        <v>76.55</v>
      </c>
      <c r="AV21" s="39">
        <v>84.48</v>
      </c>
      <c r="AW21" s="39">
        <v>21.55</v>
      </c>
      <c r="AX21" s="39">
        <v>260.82</v>
      </c>
      <c r="AY21" s="39">
        <v>0</v>
      </c>
      <c r="AZ21" s="39">
        <v>131.54</v>
      </c>
      <c r="BA21" s="39">
        <v>68.040000000000006</v>
      </c>
      <c r="BB21" s="39">
        <v>76.55</v>
      </c>
      <c r="BC21" s="39">
        <v>11.91</v>
      </c>
      <c r="BD21" s="39">
        <v>0</v>
      </c>
      <c r="BE21" s="39">
        <v>0.01</v>
      </c>
      <c r="BF21" s="39">
        <v>0.02</v>
      </c>
      <c r="BG21" s="39">
        <v>7.0000000000000007E-2</v>
      </c>
      <c r="BH21" s="39">
        <v>7.0000000000000007E-2</v>
      </c>
      <c r="BI21" s="39">
        <v>0.14000000000000001</v>
      </c>
      <c r="BJ21" s="39">
        <v>0.02</v>
      </c>
      <c r="BK21" s="39">
        <v>0.4</v>
      </c>
      <c r="BL21" s="39">
        <v>0.01</v>
      </c>
      <c r="BM21" s="39">
        <v>0.22</v>
      </c>
      <c r="BN21" s="39">
        <v>0.01</v>
      </c>
      <c r="BO21" s="39">
        <v>0.01</v>
      </c>
      <c r="BP21" s="39">
        <v>0</v>
      </c>
      <c r="BQ21" s="39">
        <v>0.02</v>
      </c>
      <c r="BR21" s="39">
        <v>0.03</v>
      </c>
      <c r="BS21" s="39">
        <v>0.57999999999999996</v>
      </c>
      <c r="BT21" s="39">
        <v>0</v>
      </c>
      <c r="BU21" s="39">
        <v>0</v>
      </c>
      <c r="BV21" s="39">
        <v>0.52</v>
      </c>
      <c r="BW21" s="39">
        <v>0</v>
      </c>
      <c r="BX21" s="39">
        <v>0</v>
      </c>
      <c r="BY21" s="39">
        <v>0</v>
      </c>
      <c r="BZ21" s="39">
        <v>0</v>
      </c>
      <c r="CA21" s="39">
        <v>0</v>
      </c>
      <c r="CB21" s="39">
        <v>82.71</v>
      </c>
      <c r="CC21" s="39">
        <v>47.61</v>
      </c>
      <c r="CE21" s="39">
        <v>28.75</v>
      </c>
      <c r="CG21" s="39">
        <v>185.44</v>
      </c>
      <c r="CH21" s="39">
        <v>31.33</v>
      </c>
      <c r="CI21" s="39">
        <v>108.38</v>
      </c>
      <c r="CJ21" s="39">
        <v>1824.9</v>
      </c>
      <c r="CK21" s="39">
        <v>737.54</v>
      </c>
      <c r="CL21" s="39">
        <v>1281.22</v>
      </c>
      <c r="CM21" s="39">
        <v>1.1200000000000001</v>
      </c>
      <c r="CN21" s="39">
        <v>0.69</v>
      </c>
      <c r="CO21" s="39">
        <v>0.9</v>
      </c>
      <c r="CP21" s="39">
        <v>0</v>
      </c>
      <c r="CQ21" s="39">
        <v>0.45</v>
      </c>
    </row>
    <row r="22" spans="1:95" s="39" customFormat="1" ht="31.5" x14ac:dyDescent="0.25">
      <c r="A22" s="36" t="str">
        <f>""</f>
        <v/>
      </c>
      <c r="B22" s="37" t="s">
        <v>106</v>
      </c>
      <c r="C22" s="38" t="str">
        <f>"160"</f>
        <v>160</v>
      </c>
      <c r="D22" s="38">
        <v>3.31</v>
      </c>
      <c r="E22" s="38">
        <v>0.28999999999999998</v>
      </c>
      <c r="F22" s="38">
        <v>3.23</v>
      </c>
      <c r="G22" s="38">
        <v>2</v>
      </c>
      <c r="H22" s="38">
        <v>19.13</v>
      </c>
      <c r="I22" s="38">
        <v>114.4874395146667</v>
      </c>
      <c r="J22" s="38">
        <v>1.55</v>
      </c>
      <c r="K22" s="38">
        <v>1.0900000000000001</v>
      </c>
      <c r="L22" s="38">
        <v>0</v>
      </c>
      <c r="M22" s="38">
        <v>0</v>
      </c>
      <c r="N22" s="38">
        <v>6.63</v>
      </c>
      <c r="O22" s="38">
        <v>9.84</v>
      </c>
      <c r="P22" s="38">
        <v>2.67</v>
      </c>
      <c r="Q22" s="38">
        <v>0</v>
      </c>
      <c r="R22" s="38">
        <v>0</v>
      </c>
      <c r="S22" s="38">
        <v>0.46</v>
      </c>
      <c r="T22" s="38">
        <v>2.58</v>
      </c>
      <c r="U22" s="38">
        <v>342.88</v>
      </c>
      <c r="V22" s="38">
        <v>530.26</v>
      </c>
      <c r="W22" s="38">
        <v>55</v>
      </c>
      <c r="X22" s="38">
        <v>28.26</v>
      </c>
      <c r="Y22" s="38">
        <v>68.59</v>
      </c>
      <c r="Z22" s="38">
        <v>1.04</v>
      </c>
      <c r="AA22" s="38">
        <v>8.2799999999999994</v>
      </c>
      <c r="AB22" s="38">
        <v>641.65</v>
      </c>
      <c r="AC22" s="38">
        <v>180.14</v>
      </c>
      <c r="AD22" s="38">
        <v>0.95</v>
      </c>
      <c r="AE22" s="38">
        <v>0.06</v>
      </c>
      <c r="AF22" s="38">
        <v>7.0000000000000007E-2</v>
      </c>
      <c r="AG22" s="38">
        <v>1.04</v>
      </c>
      <c r="AH22" s="38">
        <v>2.36</v>
      </c>
      <c r="AI22" s="38">
        <v>7.84</v>
      </c>
      <c r="AJ22" s="39">
        <v>0</v>
      </c>
      <c r="AK22" s="39">
        <v>0</v>
      </c>
      <c r="AL22" s="39">
        <v>0</v>
      </c>
      <c r="AM22" s="39">
        <v>98.77</v>
      </c>
      <c r="AN22" s="39">
        <v>94.17</v>
      </c>
      <c r="AO22" s="39">
        <v>27.05</v>
      </c>
      <c r="AP22" s="39">
        <v>68.97</v>
      </c>
      <c r="AQ22" s="39">
        <v>23.33</v>
      </c>
      <c r="AR22" s="39">
        <v>80.95</v>
      </c>
      <c r="AS22" s="39">
        <v>102.62</v>
      </c>
      <c r="AT22" s="39">
        <v>179.82</v>
      </c>
      <c r="AU22" s="39">
        <v>197.8</v>
      </c>
      <c r="AV22" s="39">
        <v>35.65</v>
      </c>
      <c r="AW22" s="39">
        <v>71.28</v>
      </c>
      <c r="AX22" s="39">
        <v>423.52</v>
      </c>
      <c r="AY22" s="39">
        <v>0</v>
      </c>
      <c r="AZ22" s="39">
        <v>82.93</v>
      </c>
      <c r="BA22" s="39">
        <v>74.64</v>
      </c>
      <c r="BB22" s="39">
        <v>64.62</v>
      </c>
      <c r="BC22" s="39">
        <v>28.17</v>
      </c>
      <c r="BD22" s="39">
        <v>0.06</v>
      </c>
      <c r="BE22" s="39">
        <v>0.01</v>
      </c>
      <c r="BF22" s="39">
        <v>0.01</v>
      </c>
      <c r="BG22" s="39">
        <v>0.03</v>
      </c>
      <c r="BH22" s="39">
        <v>0.04</v>
      </c>
      <c r="BI22" s="39">
        <v>0.13</v>
      </c>
      <c r="BJ22" s="39">
        <v>0</v>
      </c>
      <c r="BK22" s="39">
        <v>0.53</v>
      </c>
      <c r="BL22" s="39">
        <v>0</v>
      </c>
      <c r="BM22" s="39">
        <v>0.19</v>
      </c>
      <c r="BN22" s="39">
        <v>0</v>
      </c>
      <c r="BO22" s="39">
        <v>0.01</v>
      </c>
      <c r="BP22" s="39">
        <v>0</v>
      </c>
      <c r="BQ22" s="39">
        <v>0.01</v>
      </c>
      <c r="BR22" s="39">
        <v>0.05</v>
      </c>
      <c r="BS22" s="39">
        <v>0.77</v>
      </c>
      <c r="BT22" s="39">
        <v>0</v>
      </c>
      <c r="BU22" s="39">
        <v>0</v>
      </c>
      <c r="BV22" s="39">
        <v>1.03</v>
      </c>
      <c r="BW22" s="39">
        <v>0</v>
      </c>
      <c r="BX22" s="39">
        <v>0</v>
      </c>
      <c r="BY22" s="39">
        <v>0</v>
      </c>
      <c r="BZ22" s="39">
        <v>0</v>
      </c>
      <c r="CA22" s="39">
        <v>0</v>
      </c>
      <c r="CB22" s="39">
        <v>178.24</v>
      </c>
      <c r="CC22" s="39">
        <v>16.440000000000001</v>
      </c>
      <c r="CE22" s="39">
        <v>115.22</v>
      </c>
      <c r="CG22" s="39">
        <v>50.14</v>
      </c>
      <c r="CH22" s="39">
        <v>25.28</v>
      </c>
      <c r="CI22" s="39">
        <v>37.71</v>
      </c>
      <c r="CJ22" s="39">
        <v>1289.94</v>
      </c>
      <c r="CK22" s="39">
        <v>522.33000000000004</v>
      </c>
      <c r="CL22" s="39">
        <v>906.13</v>
      </c>
      <c r="CM22" s="39">
        <v>32.1</v>
      </c>
      <c r="CN22" s="39">
        <v>18.71</v>
      </c>
      <c r="CO22" s="39">
        <v>25.42</v>
      </c>
      <c r="CP22" s="39">
        <v>1.6</v>
      </c>
      <c r="CQ22" s="39">
        <v>0.93</v>
      </c>
    </row>
    <row r="23" spans="1:95" s="39" customFormat="1" x14ac:dyDescent="0.25">
      <c r="A23" s="36" t="str">
        <f>"-"</f>
        <v>-</v>
      </c>
      <c r="B23" s="37" t="s">
        <v>107</v>
      </c>
      <c r="C23" s="38" t="str">
        <f>"200"</f>
        <v>200</v>
      </c>
      <c r="D23" s="38">
        <v>1</v>
      </c>
      <c r="E23" s="38">
        <v>0</v>
      </c>
      <c r="F23" s="38">
        <v>0.2</v>
      </c>
      <c r="G23" s="38">
        <v>0</v>
      </c>
      <c r="H23" s="38">
        <v>20.6</v>
      </c>
      <c r="I23" s="38">
        <v>86.47999999999999</v>
      </c>
      <c r="J23" s="38">
        <v>0</v>
      </c>
      <c r="K23" s="38">
        <v>0</v>
      </c>
      <c r="L23" s="38">
        <v>0</v>
      </c>
      <c r="M23" s="38">
        <v>0</v>
      </c>
      <c r="N23" s="38">
        <v>19.8</v>
      </c>
      <c r="O23" s="38">
        <v>0.4</v>
      </c>
      <c r="P23" s="38">
        <v>0.4</v>
      </c>
      <c r="Q23" s="38">
        <v>0</v>
      </c>
      <c r="R23" s="38">
        <v>0</v>
      </c>
      <c r="S23" s="38">
        <v>1</v>
      </c>
      <c r="T23" s="38">
        <v>0.6</v>
      </c>
      <c r="U23" s="38">
        <v>12</v>
      </c>
      <c r="V23" s="38">
        <v>240</v>
      </c>
      <c r="W23" s="38">
        <v>14</v>
      </c>
      <c r="X23" s="38">
        <v>8</v>
      </c>
      <c r="Y23" s="38">
        <v>14</v>
      </c>
      <c r="Z23" s="38">
        <v>2.8</v>
      </c>
      <c r="AA23" s="38">
        <v>0</v>
      </c>
      <c r="AB23" s="38">
        <v>0</v>
      </c>
      <c r="AC23" s="38">
        <v>0</v>
      </c>
      <c r="AD23" s="38">
        <v>0.2</v>
      </c>
      <c r="AE23" s="38">
        <v>0.02</v>
      </c>
      <c r="AF23" s="38">
        <v>0.02</v>
      </c>
      <c r="AG23" s="38">
        <v>0.2</v>
      </c>
      <c r="AH23" s="38">
        <v>0.4</v>
      </c>
      <c r="AI23" s="38">
        <v>4</v>
      </c>
      <c r="AJ23" s="39">
        <v>0.4</v>
      </c>
      <c r="AK23" s="39">
        <v>0</v>
      </c>
      <c r="AL23" s="39">
        <v>0</v>
      </c>
      <c r="AM23" s="39">
        <v>28</v>
      </c>
      <c r="AN23" s="39">
        <v>28</v>
      </c>
      <c r="AO23" s="39">
        <v>4</v>
      </c>
      <c r="AP23" s="39">
        <v>16</v>
      </c>
      <c r="AQ23" s="39">
        <v>4</v>
      </c>
      <c r="AR23" s="39">
        <v>14</v>
      </c>
      <c r="AS23" s="39">
        <v>26</v>
      </c>
      <c r="AT23" s="39">
        <v>16</v>
      </c>
      <c r="AU23" s="39">
        <v>116</v>
      </c>
      <c r="AV23" s="39">
        <v>10</v>
      </c>
      <c r="AW23" s="39">
        <v>22</v>
      </c>
      <c r="AX23" s="39">
        <v>64</v>
      </c>
      <c r="AY23" s="39">
        <v>0</v>
      </c>
      <c r="AZ23" s="39">
        <v>20</v>
      </c>
      <c r="BA23" s="39">
        <v>24</v>
      </c>
      <c r="BB23" s="39">
        <v>10</v>
      </c>
      <c r="BC23" s="39">
        <v>8</v>
      </c>
      <c r="BD23" s="39">
        <v>0</v>
      </c>
      <c r="BE23" s="39">
        <v>0</v>
      </c>
      <c r="BF23" s="39">
        <v>0</v>
      </c>
      <c r="BG23" s="39">
        <v>0</v>
      </c>
      <c r="BH23" s="39">
        <v>0</v>
      </c>
      <c r="BI23" s="39">
        <v>0</v>
      </c>
      <c r="BJ23" s="39">
        <v>0</v>
      </c>
      <c r="BK23" s="39">
        <v>0</v>
      </c>
      <c r="BL23" s="39">
        <v>0</v>
      </c>
      <c r="BM23" s="39">
        <v>0</v>
      </c>
      <c r="BN23" s="39">
        <v>0</v>
      </c>
      <c r="BO23" s="39">
        <v>0</v>
      </c>
      <c r="BP23" s="39">
        <v>0</v>
      </c>
      <c r="BQ23" s="39">
        <v>0</v>
      </c>
      <c r="BR23" s="39">
        <v>0</v>
      </c>
      <c r="BS23" s="39">
        <v>0</v>
      </c>
      <c r="BT23" s="39">
        <v>0</v>
      </c>
      <c r="BU23" s="39">
        <v>0</v>
      </c>
      <c r="BV23" s="39">
        <v>0</v>
      </c>
      <c r="BW23" s="39">
        <v>0</v>
      </c>
      <c r="BX23" s="39">
        <v>0</v>
      </c>
      <c r="BY23" s="39">
        <v>0</v>
      </c>
      <c r="BZ23" s="39">
        <v>0</v>
      </c>
      <c r="CA23" s="39">
        <v>0</v>
      </c>
      <c r="CB23" s="39">
        <v>176.2</v>
      </c>
      <c r="CC23" s="39">
        <v>23</v>
      </c>
      <c r="CE23" s="39">
        <v>0</v>
      </c>
      <c r="CG23" s="39">
        <v>4</v>
      </c>
      <c r="CH23" s="39">
        <v>4</v>
      </c>
      <c r="CI23" s="39">
        <v>4</v>
      </c>
      <c r="CJ23" s="39">
        <v>400</v>
      </c>
      <c r="CK23" s="39">
        <v>182</v>
      </c>
      <c r="CL23" s="39">
        <v>291</v>
      </c>
      <c r="CM23" s="39">
        <v>0.6</v>
      </c>
      <c r="CN23" s="39">
        <v>0.6</v>
      </c>
      <c r="CO23" s="39">
        <v>0.6</v>
      </c>
      <c r="CP23" s="39">
        <v>0</v>
      </c>
      <c r="CQ23" s="39">
        <v>0</v>
      </c>
    </row>
    <row r="24" spans="1:95" s="39" customFormat="1" x14ac:dyDescent="0.25">
      <c r="A24" s="36" t="str">
        <f>"-"</f>
        <v>-</v>
      </c>
      <c r="B24" s="37" t="s">
        <v>108</v>
      </c>
      <c r="C24" s="38" t="str">
        <f>"40"</f>
        <v>40</v>
      </c>
      <c r="D24" s="38">
        <v>3.76</v>
      </c>
      <c r="E24" s="38">
        <v>0</v>
      </c>
      <c r="F24" s="38">
        <v>0.38</v>
      </c>
      <c r="G24" s="38">
        <v>0.28999999999999998</v>
      </c>
      <c r="H24" s="38">
        <v>27.44</v>
      </c>
      <c r="I24" s="38">
        <v>128.29</v>
      </c>
      <c r="J24" s="38">
        <v>0.08</v>
      </c>
      <c r="K24" s="38">
        <v>0</v>
      </c>
      <c r="L24" s="38">
        <v>0</v>
      </c>
      <c r="M24" s="38">
        <v>0</v>
      </c>
      <c r="N24" s="38">
        <v>0.84</v>
      </c>
      <c r="O24" s="38">
        <v>25.28</v>
      </c>
      <c r="P24" s="38">
        <v>1.32</v>
      </c>
      <c r="Q24" s="38">
        <v>0</v>
      </c>
      <c r="R24" s="38">
        <v>0</v>
      </c>
      <c r="S24" s="38">
        <v>0.12</v>
      </c>
      <c r="T24" s="38">
        <v>0.6</v>
      </c>
      <c r="U24" s="38">
        <v>98.28</v>
      </c>
      <c r="V24" s="38">
        <v>32.979999999999997</v>
      </c>
      <c r="W24" s="38">
        <v>5.98</v>
      </c>
      <c r="X24" s="38">
        <v>8.84</v>
      </c>
      <c r="Y24" s="38">
        <v>23.32</v>
      </c>
      <c r="Z24" s="38">
        <v>0.62</v>
      </c>
      <c r="AA24" s="38">
        <v>0</v>
      </c>
      <c r="AB24" s="38">
        <v>0</v>
      </c>
      <c r="AC24" s="38">
        <v>0</v>
      </c>
      <c r="AD24" s="38">
        <v>0.52</v>
      </c>
      <c r="AE24" s="38">
        <v>0.05</v>
      </c>
      <c r="AF24" s="38">
        <v>0.02</v>
      </c>
      <c r="AG24" s="38">
        <v>0.54</v>
      </c>
      <c r="AH24" s="38">
        <v>1.24</v>
      </c>
      <c r="AI24" s="38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39">
        <v>0</v>
      </c>
      <c r="AX24" s="39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39">
        <v>0</v>
      </c>
      <c r="BJ24" s="39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39">
        <v>0</v>
      </c>
      <c r="BS24" s="39">
        <v>0</v>
      </c>
      <c r="BT24" s="39">
        <v>0</v>
      </c>
      <c r="BU24" s="39">
        <v>0</v>
      </c>
      <c r="BV24" s="39">
        <v>0</v>
      </c>
      <c r="BW24" s="39">
        <v>0</v>
      </c>
      <c r="BX24" s="39">
        <v>0</v>
      </c>
      <c r="BY24" s="39">
        <v>0</v>
      </c>
      <c r="BZ24" s="39">
        <v>0</v>
      </c>
      <c r="CA24" s="39">
        <v>0</v>
      </c>
      <c r="CB24" s="39">
        <v>15.08</v>
      </c>
      <c r="CC24" s="39">
        <v>3.26</v>
      </c>
      <c r="CE24" s="39">
        <v>0</v>
      </c>
      <c r="CG24" s="39">
        <v>0</v>
      </c>
      <c r="CH24" s="39">
        <v>0</v>
      </c>
      <c r="CI24" s="39">
        <v>0</v>
      </c>
      <c r="CJ24" s="39">
        <v>760</v>
      </c>
      <c r="CK24" s="39">
        <v>292.8</v>
      </c>
      <c r="CL24" s="39">
        <v>526.4</v>
      </c>
      <c r="CM24" s="39">
        <v>6.08</v>
      </c>
      <c r="CN24" s="39">
        <v>6.08</v>
      </c>
      <c r="CO24" s="39">
        <v>6.08</v>
      </c>
      <c r="CP24" s="39">
        <v>0</v>
      </c>
      <c r="CQ24" s="39">
        <v>0</v>
      </c>
    </row>
    <row r="25" spans="1:95" s="39" customFormat="1" x14ac:dyDescent="0.25">
      <c r="A25" s="36" t="str">
        <f>"-"</f>
        <v>-</v>
      </c>
      <c r="B25" s="37" t="s">
        <v>109</v>
      </c>
      <c r="C25" s="38" t="str">
        <f>"20"</f>
        <v>20</v>
      </c>
      <c r="D25" s="38">
        <v>1.56</v>
      </c>
      <c r="E25" s="38">
        <v>0</v>
      </c>
      <c r="F25" s="38">
        <v>0.24</v>
      </c>
      <c r="G25" s="38">
        <v>0.24</v>
      </c>
      <c r="H25" s="38">
        <v>11.2</v>
      </c>
      <c r="I25" s="38">
        <v>51.362000000000002</v>
      </c>
      <c r="J25" s="38">
        <v>0.04</v>
      </c>
      <c r="K25" s="38">
        <v>0</v>
      </c>
      <c r="L25" s="38">
        <v>0</v>
      </c>
      <c r="M25" s="38">
        <v>0</v>
      </c>
      <c r="N25" s="38">
        <v>0.24</v>
      </c>
      <c r="O25" s="38">
        <v>9.3000000000000007</v>
      </c>
      <c r="P25" s="38">
        <v>1.66</v>
      </c>
      <c r="Q25" s="38">
        <v>0</v>
      </c>
      <c r="R25" s="38">
        <v>0</v>
      </c>
      <c r="S25" s="38">
        <v>0.2</v>
      </c>
      <c r="T25" s="38">
        <v>0.5</v>
      </c>
      <c r="U25" s="38">
        <v>122</v>
      </c>
      <c r="V25" s="38">
        <v>49</v>
      </c>
      <c r="W25" s="38">
        <v>7</v>
      </c>
      <c r="X25" s="38">
        <v>9.4</v>
      </c>
      <c r="Y25" s="38">
        <v>31.6</v>
      </c>
      <c r="Z25" s="38">
        <v>0.78</v>
      </c>
      <c r="AA25" s="38">
        <v>0</v>
      </c>
      <c r="AB25" s="38">
        <v>1</v>
      </c>
      <c r="AC25" s="38">
        <v>0.2</v>
      </c>
      <c r="AD25" s="38">
        <v>0.28000000000000003</v>
      </c>
      <c r="AE25" s="38">
        <v>0.04</v>
      </c>
      <c r="AF25" s="38">
        <v>0.02</v>
      </c>
      <c r="AG25" s="38">
        <v>0.14000000000000001</v>
      </c>
      <c r="AH25" s="38">
        <v>0.4</v>
      </c>
      <c r="AI25" s="38">
        <v>0</v>
      </c>
      <c r="AJ25" s="39">
        <v>0</v>
      </c>
      <c r="AK25" s="39">
        <v>0</v>
      </c>
      <c r="AL25" s="39">
        <v>0</v>
      </c>
      <c r="AM25" s="39">
        <v>85.4</v>
      </c>
      <c r="AN25" s="39">
        <v>44.6</v>
      </c>
      <c r="AO25" s="39">
        <v>18.600000000000001</v>
      </c>
      <c r="AP25" s="39">
        <v>39.6</v>
      </c>
      <c r="AQ25" s="39">
        <v>16</v>
      </c>
      <c r="AR25" s="39">
        <v>74.2</v>
      </c>
      <c r="AS25" s="39">
        <v>59.4</v>
      </c>
      <c r="AT25" s="39">
        <v>58.2</v>
      </c>
      <c r="AU25" s="39">
        <v>92.8</v>
      </c>
      <c r="AV25" s="39">
        <v>24.8</v>
      </c>
      <c r="AW25" s="39">
        <v>62</v>
      </c>
      <c r="AX25" s="39">
        <v>305.8</v>
      </c>
      <c r="AY25" s="39">
        <v>0</v>
      </c>
      <c r="AZ25" s="39">
        <v>105.2</v>
      </c>
      <c r="BA25" s="39">
        <v>58.2</v>
      </c>
      <c r="BB25" s="39">
        <v>36</v>
      </c>
      <c r="BC25" s="39">
        <v>26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39">
        <v>0</v>
      </c>
      <c r="BJ25" s="39">
        <v>0</v>
      </c>
      <c r="BK25" s="39">
        <v>0.03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39">
        <v>0</v>
      </c>
      <c r="BS25" s="39">
        <v>0.02</v>
      </c>
      <c r="BT25" s="39">
        <v>0</v>
      </c>
      <c r="BU25" s="39">
        <v>0</v>
      </c>
      <c r="BV25" s="39">
        <v>0.1</v>
      </c>
      <c r="BW25" s="39">
        <v>0.02</v>
      </c>
      <c r="BX25" s="39">
        <v>0</v>
      </c>
      <c r="BY25" s="39">
        <v>0</v>
      </c>
      <c r="BZ25" s="39">
        <v>0</v>
      </c>
      <c r="CA25" s="39">
        <v>0</v>
      </c>
      <c r="CB25" s="39">
        <v>9.4</v>
      </c>
      <c r="CC25" s="39">
        <v>1.19</v>
      </c>
      <c r="CE25" s="39">
        <v>0.17</v>
      </c>
      <c r="CG25" s="39">
        <v>2</v>
      </c>
      <c r="CH25" s="39">
        <v>2</v>
      </c>
      <c r="CI25" s="39">
        <v>2</v>
      </c>
      <c r="CJ25" s="39">
        <v>380</v>
      </c>
      <c r="CK25" s="39">
        <v>146.4</v>
      </c>
      <c r="CL25" s="39">
        <v>263.2</v>
      </c>
      <c r="CM25" s="39">
        <v>3.8</v>
      </c>
      <c r="CN25" s="39">
        <v>3.16</v>
      </c>
      <c r="CO25" s="39">
        <v>3.48</v>
      </c>
      <c r="CP25" s="39">
        <v>0</v>
      </c>
      <c r="CQ25" s="39">
        <v>0</v>
      </c>
    </row>
    <row r="26" spans="1:95" s="35" customFormat="1" x14ac:dyDescent="0.25">
      <c r="A26" s="32" t="str">
        <f>"10"</f>
        <v>10</v>
      </c>
      <c r="B26" s="33" t="s">
        <v>110</v>
      </c>
      <c r="C26" s="34" t="str">
        <f>"15"</f>
        <v>15</v>
      </c>
      <c r="D26" s="34">
        <v>4.32</v>
      </c>
      <c r="E26" s="34">
        <v>4.0199999999999996</v>
      </c>
      <c r="F26" s="34">
        <v>1.62</v>
      </c>
      <c r="G26" s="34">
        <v>0</v>
      </c>
      <c r="H26" s="34">
        <v>0</v>
      </c>
      <c r="I26" s="34">
        <v>31.860000000000003</v>
      </c>
      <c r="J26" s="34">
        <v>1.7</v>
      </c>
      <c r="K26" s="34">
        <v>0</v>
      </c>
      <c r="L26" s="34">
        <v>0</v>
      </c>
      <c r="M26" s="34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0.22</v>
      </c>
      <c r="U26" s="34">
        <v>9.36</v>
      </c>
      <c r="V26" s="34">
        <v>43.03</v>
      </c>
      <c r="W26" s="34">
        <v>1.73</v>
      </c>
      <c r="X26" s="34">
        <v>3.96</v>
      </c>
      <c r="Y26" s="34">
        <v>31.58</v>
      </c>
      <c r="Z26" s="34">
        <v>0.52</v>
      </c>
      <c r="AA26" s="34">
        <v>0</v>
      </c>
      <c r="AB26" s="34">
        <v>0</v>
      </c>
      <c r="AC26" s="34">
        <v>0</v>
      </c>
      <c r="AD26" s="34">
        <v>0.1</v>
      </c>
      <c r="AE26" s="34">
        <v>0.01</v>
      </c>
      <c r="AF26" s="34">
        <v>0.02</v>
      </c>
      <c r="AG26" s="34">
        <v>0.9</v>
      </c>
      <c r="AH26" s="34">
        <v>1.97</v>
      </c>
      <c r="AI26" s="34">
        <v>0</v>
      </c>
      <c r="AJ26" s="35">
        <v>0</v>
      </c>
      <c r="AK26" s="35">
        <v>0</v>
      </c>
      <c r="AL26" s="35">
        <v>0</v>
      </c>
      <c r="AM26" s="35">
        <v>319.25</v>
      </c>
      <c r="AN26" s="35">
        <v>343.22</v>
      </c>
      <c r="AO26" s="35">
        <v>96.12</v>
      </c>
      <c r="AP26" s="35">
        <v>173.45</v>
      </c>
      <c r="AQ26" s="35">
        <v>45.36</v>
      </c>
      <c r="AR26" s="35">
        <v>171.72</v>
      </c>
      <c r="AS26" s="35">
        <v>234.58</v>
      </c>
      <c r="AT26" s="35">
        <v>225.29</v>
      </c>
      <c r="AU26" s="35">
        <v>382.54</v>
      </c>
      <c r="AV26" s="35">
        <v>153.36000000000001</v>
      </c>
      <c r="AW26" s="35">
        <v>202.39</v>
      </c>
      <c r="AX26" s="35">
        <v>663.77</v>
      </c>
      <c r="AY26" s="35">
        <v>62.64</v>
      </c>
      <c r="AZ26" s="35">
        <v>147.96</v>
      </c>
      <c r="BA26" s="35">
        <v>168.48</v>
      </c>
      <c r="BB26" s="35">
        <v>142.13</v>
      </c>
      <c r="BC26" s="35">
        <v>55.94</v>
      </c>
      <c r="BD26" s="35">
        <v>0</v>
      </c>
      <c r="BE26" s="35">
        <v>0</v>
      </c>
      <c r="BF26" s="35">
        <v>0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  <c r="BU26" s="35">
        <v>0</v>
      </c>
      <c r="BV26" s="35">
        <v>0</v>
      </c>
      <c r="BW26" s="35">
        <v>0</v>
      </c>
      <c r="BX26" s="35">
        <v>0</v>
      </c>
      <c r="BY26" s="35">
        <v>0</v>
      </c>
      <c r="BZ26" s="35">
        <v>0</v>
      </c>
      <c r="CA26" s="35">
        <v>0</v>
      </c>
      <c r="CB26" s="35">
        <v>15.48</v>
      </c>
      <c r="CC26" s="35">
        <v>0</v>
      </c>
      <c r="CE26" s="35">
        <v>0</v>
      </c>
      <c r="CG26" s="35">
        <v>1.73</v>
      </c>
      <c r="CH26" s="35">
        <v>1.73</v>
      </c>
      <c r="CI26" s="35">
        <v>1.73</v>
      </c>
      <c r="CJ26" s="35">
        <v>777.6</v>
      </c>
      <c r="CK26" s="35">
        <v>496.8</v>
      </c>
      <c r="CL26" s="35">
        <v>637.20000000000005</v>
      </c>
      <c r="CM26" s="35">
        <v>5.23</v>
      </c>
      <c r="CN26" s="35">
        <v>3.07</v>
      </c>
      <c r="CO26" s="35">
        <v>4.1500000000000004</v>
      </c>
      <c r="CP26" s="35">
        <v>0</v>
      </c>
      <c r="CQ26" s="35">
        <v>0</v>
      </c>
    </row>
    <row r="27" spans="1:95" s="43" customFormat="1" x14ac:dyDescent="0.25">
      <c r="A27" s="40"/>
      <c r="B27" s="41" t="s">
        <v>111</v>
      </c>
      <c r="C27" s="42"/>
      <c r="D27" s="42">
        <v>37.58</v>
      </c>
      <c r="E27" s="42">
        <v>24.15</v>
      </c>
      <c r="F27" s="42">
        <v>20.75</v>
      </c>
      <c r="G27" s="42">
        <v>10.07</v>
      </c>
      <c r="H27" s="42">
        <v>104.7</v>
      </c>
      <c r="I27" s="42">
        <v>743.53</v>
      </c>
      <c r="J27" s="42">
        <v>6.59</v>
      </c>
      <c r="K27" s="42">
        <v>5.84</v>
      </c>
      <c r="L27" s="42">
        <v>0</v>
      </c>
      <c r="M27" s="42">
        <v>0</v>
      </c>
      <c r="N27" s="42">
        <v>35.42</v>
      </c>
      <c r="O27" s="42">
        <v>60.24</v>
      </c>
      <c r="P27" s="42">
        <v>9.0500000000000007</v>
      </c>
      <c r="Q27" s="42">
        <v>0</v>
      </c>
      <c r="R27" s="42">
        <v>0</v>
      </c>
      <c r="S27" s="42">
        <v>2.27</v>
      </c>
      <c r="T27" s="42">
        <v>9.11</v>
      </c>
      <c r="U27" s="42">
        <v>1129.3699999999999</v>
      </c>
      <c r="V27" s="42">
        <v>1569.96</v>
      </c>
      <c r="W27" s="42">
        <v>178.41</v>
      </c>
      <c r="X27" s="42">
        <v>101.36</v>
      </c>
      <c r="Y27" s="42">
        <v>341.75</v>
      </c>
      <c r="Z27" s="42">
        <v>7.45</v>
      </c>
      <c r="AA27" s="42">
        <v>35.25</v>
      </c>
      <c r="AB27" s="42">
        <v>3217.28</v>
      </c>
      <c r="AC27" s="42">
        <v>683.44</v>
      </c>
      <c r="AD27" s="42">
        <v>7.36</v>
      </c>
      <c r="AE27" s="42">
        <v>0.37</v>
      </c>
      <c r="AF27" s="42">
        <v>0.32</v>
      </c>
      <c r="AG27" s="42">
        <v>7</v>
      </c>
      <c r="AH27" s="42">
        <v>17.96</v>
      </c>
      <c r="AI27" s="42">
        <v>43.84</v>
      </c>
      <c r="AJ27" s="43">
        <v>0.4</v>
      </c>
      <c r="AK27" s="43">
        <v>0</v>
      </c>
      <c r="AL27" s="43">
        <v>0</v>
      </c>
      <c r="AM27" s="43">
        <v>809.51</v>
      </c>
      <c r="AN27" s="43">
        <v>703.04</v>
      </c>
      <c r="AO27" s="43">
        <v>214.65</v>
      </c>
      <c r="AP27" s="43">
        <v>441.8</v>
      </c>
      <c r="AQ27" s="43">
        <v>156.37</v>
      </c>
      <c r="AR27" s="43">
        <v>530.6</v>
      </c>
      <c r="AS27" s="43">
        <v>579.23</v>
      </c>
      <c r="AT27" s="43">
        <v>712.92</v>
      </c>
      <c r="AU27" s="43">
        <v>1074.51</v>
      </c>
      <c r="AV27" s="43">
        <v>358.81</v>
      </c>
      <c r="AW27" s="43">
        <v>476.52</v>
      </c>
      <c r="AX27" s="43">
        <v>2410.8200000000002</v>
      </c>
      <c r="AY27" s="43">
        <v>62.64</v>
      </c>
      <c r="AZ27" s="43">
        <v>658.43</v>
      </c>
      <c r="BA27" s="43">
        <v>508.43</v>
      </c>
      <c r="BB27" s="43">
        <v>408.27</v>
      </c>
      <c r="BC27" s="43">
        <v>174.83</v>
      </c>
      <c r="BD27" s="43">
        <v>0.06</v>
      </c>
      <c r="BE27" s="43">
        <v>0.02</v>
      </c>
      <c r="BF27" s="43">
        <v>0.03</v>
      </c>
      <c r="BG27" s="43">
        <v>0.1</v>
      </c>
      <c r="BH27" s="43">
        <v>0.11</v>
      </c>
      <c r="BI27" s="43">
        <v>0.27</v>
      </c>
      <c r="BJ27" s="43">
        <v>0.02</v>
      </c>
      <c r="BK27" s="43">
        <v>1.41</v>
      </c>
      <c r="BL27" s="43">
        <v>0.01</v>
      </c>
      <c r="BM27" s="43">
        <v>0.68</v>
      </c>
      <c r="BN27" s="43">
        <v>0.04</v>
      </c>
      <c r="BO27" s="43">
        <v>0.06</v>
      </c>
      <c r="BP27" s="43">
        <v>0</v>
      </c>
      <c r="BQ27" s="43">
        <v>0.04</v>
      </c>
      <c r="BR27" s="43">
        <v>0.08</v>
      </c>
      <c r="BS27" s="43">
        <v>2.95</v>
      </c>
      <c r="BT27" s="43">
        <v>0</v>
      </c>
      <c r="BU27" s="43">
        <v>0</v>
      </c>
      <c r="BV27" s="43">
        <v>5.44</v>
      </c>
      <c r="BW27" s="43">
        <v>0.02</v>
      </c>
      <c r="BX27" s="43">
        <v>0</v>
      </c>
      <c r="BY27" s="43">
        <v>0</v>
      </c>
      <c r="BZ27" s="43">
        <v>0</v>
      </c>
      <c r="CA27" s="43">
        <v>0</v>
      </c>
      <c r="CB27" s="43">
        <v>751.47</v>
      </c>
      <c r="CC27" s="43">
        <f>SUM($CC$18:$CC$26)</f>
        <v>107.89</v>
      </c>
      <c r="CD27" s="43">
        <f>$I$27/$I$28*100</f>
        <v>53.820484980094093</v>
      </c>
      <c r="CE27" s="43">
        <v>571.46</v>
      </c>
      <c r="CG27" s="43">
        <v>303.67</v>
      </c>
      <c r="CH27" s="43">
        <v>96.92</v>
      </c>
      <c r="CI27" s="43">
        <v>200.3</v>
      </c>
      <c r="CJ27" s="43">
        <v>6804.2</v>
      </c>
      <c r="CK27" s="43">
        <v>2977.47</v>
      </c>
      <c r="CL27" s="43">
        <v>4890.83</v>
      </c>
      <c r="CM27" s="43">
        <v>104.52</v>
      </c>
      <c r="CN27" s="43">
        <v>64.349999999999994</v>
      </c>
      <c r="CO27" s="43">
        <v>84.45</v>
      </c>
      <c r="CP27" s="43">
        <v>4</v>
      </c>
      <c r="CQ27" s="43">
        <v>2.58</v>
      </c>
    </row>
    <row r="28" spans="1:95" s="43" customFormat="1" x14ac:dyDescent="0.25">
      <c r="A28" s="40"/>
      <c r="B28" s="41" t="s">
        <v>112</v>
      </c>
      <c r="C28" s="42"/>
      <c r="D28" s="42">
        <v>53.9</v>
      </c>
      <c r="E28" s="42">
        <v>32.340000000000003</v>
      </c>
      <c r="F28" s="42">
        <v>43.31</v>
      </c>
      <c r="G28" s="42">
        <v>11.82</v>
      </c>
      <c r="H28" s="42">
        <v>199.52</v>
      </c>
      <c r="I28" s="42">
        <v>1381.5</v>
      </c>
      <c r="J28" s="42">
        <v>20.61</v>
      </c>
      <c r="K28" s="42">
        <v>6.21</v>
      </c>
      <c r="L28" s="42">
        <v>0</v>
      </c>
      <c r="M28" s="42">
        <v>0</v>
      </c>
      <c r="N28" s="42">
        <v>74.97</v>
      </c>
      <c r="O28" s="42">
        <v>109.32</v>
      </c>
      <c r="P28" s="42">
        <v>15.23</v>
      </c>
      <c r="Q28" s="42">
        <v>0</v>
      </c>
      <c r="R28" s="42">
        <v>0</v>
      </c>
      <c r="S28" s="42">
        <v>4.1900000000000004</v>
      </c>
      <c r="T28" s="42">
        <v>14.07</v>
      </c>
      <c r="U28" s="42">
        <v>2014.27</v>
      </c>
      <c r="V28" s="42">
        <v>2397.58</v>
      </c>
      <c r="W28" s="42">
        <v>537.83000000000004</v>
      </c>
      <c r="X28" s="42">
        <v>178.4</v>
      </c>
      <c r="Y28" s="42">
        <v>674.83</v>
      </c>
      <c r="Z28" s="42">
        <v>12.89</v>
      </c>
      <c r="AA28" s="42">
        <v>170.19</v>
      </c>
      <c r="AB28" s="42">
        <v>3352.2</v>
      </c>
      <c r="AC28" s="42">
        <v>862.66</v>
      </c>
      <c r="AD28" s="42">
        <v>8.76</v>
      </c>
      <c r="AE28" s="42">
        <v>0.6</v>
      </c>
      <c r="AF28" s="42">
        <v>0.7</v>
      </c>
      <c r="AG28" s="42">
        <v>8.6</v>
      </c>
      <c r="AH28" s="42">
        <v>23.46</v>
      </c>
      <c r="AI28" s="42">
        <v>59.96</v>
      </c>
      <c r="AJ28" s="43">
        <v>0.4</v>
      </c>
      <c r="AK28" s="43">
        <v>0</v>
      </c>
      <c r="AL28" s="43">
        <v>0</v>
      </c>
      <c r="AM28" s="43">
        <v>1364.23</v>
      </c>
      <c r="AN28" s="43">
        <v>995.52</v>
      </c>
      <c r="AO28" s="43">
        <v>345.42</v>
      </c>
      <c r="AP28" s="43">
        <v>667.14</v>
      </c>
      <c r="AQ28" s="43">
        <v>278.58999999999997</v>
      </c>
      <c r="AR28" s="43">
        <v>851.81</v>
      </c>
      <c r="AS28" s="43">
        <v>889.95</v>
      </c>
      <c r="AT28" s="43">
        <v>971.83</v>
      </c>
      <c r="AU28" s="43">
        <v>1562.39</v>
      </c>
      <c r="AV28" s="43">
        <v>595.71</v>
      </c>
      <c r="AW28" s="43">
        <v>672.15</v>
      </c>
      <c r="AX28" s="43">
        <v>3633.1</v>
      </c>
      <c r="AY28" s="43">
        <v>62.64</v>
      </c>
      <c r="AZ28" s="43">
        <v>1143.51</v>
      </c>
      <c r="BA28" s="43">
        <v>831.04</v>
      </c>
      <c r="BB28" s="43">
        <v>673.21</v>
      </c>
      <c r="BC28" s="43">
        <v>266.58</v>
      </c>
      <c r="BD28" s="43">
        <v>0.6</v>
      </c>
      <c r="BE28" s="43">
        <v>0.15</v>
      </c>
      <c r="BF28" s="43">
        <v>0.18</v>
      </c>
      <c r="BG28" s="43">
        <v>0.5</v>
      </c>
      <c r="BH28" s="43">
        <v>0.56999999999999995</v>
      </c>
      <c r="BI28" s="43">
        <v>1.64</v>
      </c>
      <c r="BJ28" s="43">
        <v>0.05</v>
      </c>
      <c r="BK28" s="43">
        <v>5.65</v>
      </c>
      <c r="BL28" s="43">
        <v>0.03</v>
      </c>
      <c r="BM28" s="43">
        <v>2.11</v>
      </c>
      <c r="BN28" s="43">
        <v>0.06</v>
      </c>
      <c r="BO28" s="43">
        <v>0.06</v>
      </c>
      <c r="BP28" s="43">
        <v>0</v>
      </c>
      <c r="BQ28" s="43">
        <v>0.2</v>
      </c>
      <c r="BR28" s="43">
        <v>0.55000000000000004</v>
      </c>
      <c r="BS28" s="43">
        <v>7.01</v>
      </c>
      <c r="BT28" s="43">
        <v>0</v>
      </c>
      <c r="BU28" s="43">
        <v>0</v>
      </c>
      <c r="BV28" s="43">
        <v>5.96</v>
      </c>
      <c r="BW28" s="43">
        <v>0.05</v>
      </c>
      <c r="BX28" s="43">
        <v>0</v>
      </c>
      <c r="BY28" s="43">
        <v>0</v>
      </c>
      <c r="BZ28" s="43">
        <v>0</v>
      </c>
      <c r="CA28" s="43">
        <v>0</v>
      </c>
      <c r="CB28" s="43">
        <v>1274.1199999999999</v>
      </c>
      <c r="CC28" s="43">
        <v>176.39999999999998</v>
      </c>
      <c r="CE28" s="43">
        <v>728.89</v>
      </c>
      <c r="CG28" s="43">
        <v>370.58</v>
      </c>
      <c r="CH28" s="43">
        <v>129.68</v>
      </c>
      <c r="CI28" s="43">
        <v>250.13</v>
      </c>
      <c r="CJ28" s="43">
        <v>11185.13</v>
      </c>
      <c r="CK28" s="43">
        <v>5009.8</v>
      </c>
      <c r="CL28" s="43">
        <v>8097.46</v>
      </c>
      <c r="CM28" s="43">
        <v>232.39</v>
      </c>
      <c r="CN28" s="43">
        <v>153.22999999999999</v>
      </c>
      <c r="CO28" s="43">
        <v>192.83</v>
      </c>
      <c r="CP28" s="43">
        <v>19</v>
      </c>
      <c r="CQ28" s="43">
        <v>3.58</v>
      </c>
    </row>
    <row r="31" spans="1:95" x14ac:dyDescent="0.25">
      <c r="B31" s="8" t="s">
        <v>86</v>
      </c>
      <c r="H31" s="10" t="s">
        <v>87</v>
      </c>
    </row>
    <row r="32" spans="1:95" x14ac:dyDescent="0.25">
      <c r="B32" s="8" t="s">
        <v>88</v>
      </c>
      <c r="H32" s="10" t="s">
        <v>89</v>
      </c>
    </row>
  </sheetData>
  <mergeCells count="12">
    <mergeCell ref="B8:B9"/>
    <mergeCell ref="AI8:AI9"/>
    <mergeCell ref="C8:C9"/>
    <mergeCell ref="D8:E8"/>
    <mergeCell ref="F1:AI1"/>
    <mergeCell ref="A2:AI2"/>
    <mergeCell ref="A6:C6"/>
    <mergeCell ref="W8:Z8"/>
    <mergeCell ref="F8:G8"/>
    <mergeCell ref="H8:H9"/>
    <mergeCell ref="I8:I9"/>
    <mergeCell ref="A8:A9"/>
  </mergeCells>
  <phoneticPr fontId="2" type="noConversion"/>
  <pageMargins left="0.59055118110236227" right="0.39370078740157483" top="0.78740157480314965" bottom="0.78740157480314965" header="0.31496062992125984" footer="0.31496062992125984"/>
  <pageSetup paperSize="9" scale="9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3E30-3BE3-4404-8635-08796E35A4B7}">
  <sheetPr>
    <tabColor theme="7" tint="0.79998168889431442"/>
  </sheetPr>
  <dimension ref="A1:J38"/>
  <sheetViews>
    <sheetView showGridLines="0" workbookViewId="0">
      <selection activeCell="B7" sqref="B7"/>
    </sheetView>
  </sheetViews>
  <sheetFormatPr defaultRowHeight="15" x14ac:dyDescent="0.25"/>
  <cols>
    <col min="1" max="1" width="12.140625" style="45" customWidth="1"/>
    <col min="2" max="2" width="11.5703125" style="45" customWidth="1"/>
    <col min="3" max="3" width="8" style="45" customWidth="1"/>
    <col min="4" max="4" width="41.5703125" style="45" customWidth="1"/>
    <col min="5" max="5" width="10.140625" style="45" customWidth="1"/>
    <col min="6" max="6" width="9.140625" style="45"/>
    <col min="7" max="7" width="13.42578125" style="45" customWidth="1"/>
    <col min="8" max="8" width="7.7109375" style="45" customWidth="1"/>
    <col min="9" max="9" width="7.85546875" style="45" customWidth="1"/>
    <col min="10" max="10" width="10.42578125" style="45" customWidth="1"/>
    <col min="11" max="16384" width="9.140625" style="45"/>
  </cols>
  <sheetData>
    <row r="1" spans="1:10" x14ac:dyDescent="0.25">
      <c r="A1" s="45" t="s">
        <v>114</v>
      </c>
      <c r="B1" s="46" t="s">
        <v>91</v>
      </c>
      <c r="C1" s="47"/>
      <c r="D1" s="48"/>
      <c r="E1" s="45" t="s">
        <v>115</v>
      </c>
      <c r="F1" s="49"/>
      <c r="I1" s="45" t="s">
        <v>116</v>
      </c>
      <c r="J1" s="50" t="s">
        <v>113</v>
      </c>
    </row>
    <row r="2" spans="1:10" ht="7.5" customHeight="1" thickBot="1" x14ac:dyDescent="0.3"/>
    <row r="3" spans="1:10" ht="15.75" thickBot="1" x14ac:dyDescent="0.3">
      <c r="A3" s="51" t="s">
        <v>117</v>
      </c>
      <c r="B3" s="52" t="s">
        <v>118</v>
      </c>
      <c r="C3" s="52" t="s">
        <v>119</v>
      </c>
      <c r="D3" s="52" t="s">
        <v>120</v>
      </c>
      <c r="E3" s="52" t="s">
        <v>121</v>
      </c>
      <c r="F3" s="52" t="s">
        <v>122</v>
      </c>
      <c r="G3" s="52" t="s">
        <v>123</v>
      </c>
      <c r="H3" s="52" t="s">
        <v>124</v>
      </c>
      <c r="I3" s="52" t="s">
        <v>125</v>
      </c>
      <c r="J3" s="53" t="s">
        <v>126</v>
      </c>
    </row>
    <row r="4" spans="1:10" ht="30" x14ac:dyDescent="0.25">
      <c r="A4" s="54" t="s">
        <v>94</v>
      </c>
      <c r="B4" s="55" t="s">
        <v>127</v>
      </c>
      <c r="C4" s="88" t="s">
        <v>144</v>
      </c>
      <c r="D4" s="57" t="s">
        <v>95</v>
      </c>
      <c r="E4" s="58">
        <v>200</v>
      </c>
      <c r="F4" s="59">
        <v>16.48</v>
      </c>
      <c r="G4" s="58">
        <v>186.64213899999996</v>
      </c>
      <c r="H4" s="58">
        <v>4.9800000000000004</v>
      </c>
      <c r="I4" s="58">
        <v>6.95</v>
      </c>
      <c r="J4" s="60">
        <v>26.39</v>
      </c>
    </row>
    <row r="5" spans="1:10" x14ac:dyDescent="0.25">
      <c r="A5" s="61"/>
      <c r="B5" s="62" t="s">
        <v>128</v>
      </c>
      <c r="C5" s="89" t="s">
        <v>145</v>
      </c>
      <c r="D5" s="64" t="s">
        <v>96</v>
      </c>
      <c r="E5" s="65">
        <v>200</v>
      </c>
      <c r="F5" s="66">
        <v>11.36</v>
      </c>
      <c r="G5" s="65">
        <v>99.863295999999991</v>
      </c>
      <c r="H5" s="65">
        <v>2.84</v>
      </c>
      <c r="I5" s="65">
        <v>3.14</v>
      </c>
      <c r="J5" s="67">
        <v>15.78</v>
      </c>
    </row>
    <row r="6" spans="1:10" x14ac:dyDescent="0.25">
      <c r="A6" s="61"/>
      <c r="B6" s="62" t="s">
        <v>129</v>
      </c>
      <c r="C6" s="89" t="s">
        <v>146</v>
      </c>
      <c r="D6" s="64" t="s">
        <v>97</v>
      </c>
      <c r="E6" s="65">
        <v>60</v>
      </c>
      <c r="F6" s="66">
        <v>4.82</v>
      </c>
      <c r="G6" s="65">
        <v>167.26421999999997</v>
      </c>
      <c r="H6" s="65">
        <v>5.53</v>
      </c>
      <c r="I6" s="65">
        <v>0.67</v>
      </c>
      <c r="J6" s="67">
        <v>35.159999999999997</v>
      </c>
    </row>
    <row r="7" spans="1:10" x14ac:dyDescent="0.25">
      <c r="A7" s="61"/>
      <c r="B7" s="62"/>
      <c r="C7" s="89" t="s">
        <v>146</v>
      </c>
      <c r="D7" s="64" t="s">
        <v>98</v>
      </c>
      <c r="E7" s="65">
        <v>10</v>
      </c>
      <c r="F7" s="66">
        <v>9.42</v>
      </c>
      <c r="G7" s="65">
        <v>74.754000000000005</v>
      </c>
      <c r="H7" s="65">
        <v>0.05</v>
      </c>
      <c r="I7" s="65">
        <v>8.25</v>
      </c>
      <c r="J7" s="67">
        <v>0.08</v>
      </c>
    </row>
    <row r="8" spans="1:10" x14ac:dyDescent="0.25">
      <c r="A8" s="61"/>
      <c r="B8" s="62"/>
      <c r="C8" s="89" t="s">
        <v>147</v>
      </c>
      <c r="D8" s="64" t="s">
        <v>99</v>
      </c>
      <c r="E8" s="65">
        <v>10</v>
      </c>
      <c r="F8" s="66">
        <v>7.23</v>
      </c>
      <c r="G8" s="65">
        <v>36.43</v>
      </c>
      <c r="H8" s="65">
        <v>2.3199999999999998</v>
      </c>
      <c r="I8" s="65">
        <v>2.95</v>
      </c>
      <c r="J8" s="67">
        <v>0</v>
      </c>
    </row>
    <row r="9" spans="1:10" x14ac:dyDescent="0.25">
      <c r="A9" s="61"/>
      <c r="B9" s="63" t="s">
        <v>130</v>
      </c>
      <c r="C9" s="89" t="s">
        <v>146</v>
      </c>
      <c r="D9" s="64" t="s">
        <v>100</v>
      </c>
      <c r="E9" s="65">
        <v>150</v>
      </c>
      <c r="F9" s="66">
        <v>19.2</v>
      </c>
      <c r="G9" s="65">
        <v>73.02</v>
      </c>
      <c r="H9" s="65">
        <v>0.6</v>
      </c>
      <c r="I9" s="65">
        <v>0.6</v>
      </c>
      <c r="J9" s="67">
        <v>17.399999999999999</v>
      </c>
    </row>
    <row r="10" spans="1:10" ht="15.75" thickBot="1" x14ac:dyDescent="0.3">
      <c r="A10" s="68"/>
      <c r="B10" s="69"/>
      <c r="C10" s="69"/>
      <c r="D10" s="70"/>
      <c r="E10" s="71"/>
      <c r="F10" s="72"/>
      <c r="G10" s="71"/>
      <c r="H10" s="71"/>
      <c r="I10" s="71"/>
      <c r="J10" s="73"/>
    </row>
    <row r="11" spans="1:10" hidden="1" x14ac:dyDescent="0.25">
      <c r="A11" s="54" t="s">
        <v>131</v>
      </c>
      <c r="B11" s="74" t="s">
        <v>130</v>
      </c>
      <c r="C11" s="56"/>
      <c r="D11" s="57"/>
      <c r="E11" s="58"/>
      <c r="F11" s="59"/>
      <c r="G11" s="58"/>
      <c r="H11" s="58"/>
      <c r="I11" s="58"/>
      <c r="J11" s="60"/>
    </row>
    <row r="12" spans="1:10" hidden="1" x14ac:dyDescent="0.25">
      <c r="A12" s="61"/>
      <c r="B12" s="63"/>
      <c r="C12" s="63"/>
      <c r="D12" s="64"/>
      <c r="E12" s="65"/>
      <c r="F12" s="66"/>
      <c r="G12" s="65"/>
      <c r="H12" s="65"/>
      <c r="I12" s="65"/>
      <c r="J12" s="67"/>
    </row>
    <row r="13" spans="1:10" ht="15.75" hidden="1" thickBot="1" x14ac:dyDescent="0.3">
      <c r="A13" s="68"/>
      <c r="B13" s="69"/>
      <c r="C13" s="69"/>
      <c r="D13" s="70"/>
      <c r="E13" s="71"/>
      <c r="F13" s="72"/>
      <c r="G13" s="71"/>
      <c r="H13" s="71"/>
      <c r="I13" s="71"/>
      <c r="J13" s="73"/>
    </row>
    <row r="14" spans="1:10" ht="30" x14ac:dyDescent="0.25">
      <c r="A14" s="61" t="s">
        <v>102</v>
      </c>
      <c r="B14" s="75" t="s">
        <v>132</v>
      </c>
      <c r="C14" s="90" t="s">
        <v>148</v>
      </c>
      <c r="D14" s="77" t="s">
        <v>103</v>
      </c>
      <c r="E14" s="78">
        <v>80</v>
      </c>
      <c r="F14" s="79">
        <v>6.92</v>
      </c>
      <c r="G14" s="78">
        <v>74.153464</v>
      </c>
      <c r="H14" s="78">
        <v>1.22</v>
      </c>
      <c r="I14" s="78">
        <v>4.7699999999999996</v>
      </c>
      <c r="J14" s="80">
        <v>7.45</v>
      </c>
    </row>
    <row r="15" spans="1:10" ht="30" x14ac:dyDescent="0.25">
      <c r="A15" s="61"/>
      <c r="B15" s="62" t="s">
        <v>133</v>
      </c>
      <c r="C15" s="89" t="s">
        <v>149</v>
      </c>
      <c r="D15" s="64" t="s">
        <v>104</v>
      </c>
      <c r="E15" s="65">
        <v>200</v>
      </c>
      <c r="F15" s="66">
        <v>9.4700000000000006</v>
      </c>
      <c r="G15" s="65">
        <v>101.9141286</v>
      </c>
      <c r="H15" s="65">
        <v>2.56</v>
      </c>
      <c r="I15" s="65">
        <v>1.96</v>
      </c>
      <c r="J15" s="67">
        <v>18.88</v>
      </c>
    </row>
    <row r="16" spans="1:10" x14ac:dyDescent="0.25">
      <c r="A16" s="61"/>
      <c r="B16" s="62" t="s">
        <v>134</v>
      </c>
      <c r="C16" s="89" t="s">
        <v>150</v>
      </c>
      <c r="D16" s="64" t="s">
        <v>105</v>
      </c>
      <c r="E16" s="65">
        <v>90</v>
      </c>
      <c r="F16" s="66">
        <v>47.61</v>
      </c>
      <c r="G16" s="65">
        <v>154.98269999999997</v>
      </c>
      <c r="H16" s="65">
        <v>19.850000000000001</v>
      </c>
      <c r="I16" s="65">
        <v>8.36</v>
      </c>
      <c r="J16" s="67">
        <v>0</v>
      </c>
    </row>
    <row r="17" spans="1:10" x14ac:dyDescent="0.25">
      <c r="A17" s="61"/>
      <c r="B17" s="62" t="s">
        <v>135</v>
      </c>
      <c r="C17" s="89" t="s">
        <v>151</v>
      </c>
      <c r="D17" s="64" t="s">
        <v>106</v>
      </c>
      <c r="E17" s="65">
        <v>160</v>
      </c>
      <c r="F17" s="66">
        <v>16.440000000000001</v>
      </c>
      <c r="G17" s="65">
        <v>114.4874395146667</v>
      </c>
      <c r="H17" s="65">
        <v>3.31</v>
      </c>
      <c r="I17" s="65">
        <v>3.23</v>
      </c>
      <c r="J17" s="67">
        <v>19.13</v>
      </c>
    </row>
    <row r="18" spans="1:10" x14ac:dyDescent="0.25">
      <c r="A18" s="61"/>
      <c r="B18" s="62" t="s">
        <v>136</v>
      </c>
      <c r="C18" s="89" t="s">
        <v>146</v>
      </c>
      <c r="D18" s="64" t="s">
        <v>107</v>
      </c>
      <c r="E18" s="65">
        <v>200</v>
      </c>
      <c r="F18" s="66">
        <v>23</v>
      </c>
      <c r="G18" s="65">
        <v>86.47999999999999</v>
      </c>
      <c r="H18" s="65">
        <v>1</v>
      </c>
      <c r="I18" s="65">
        <v>0.2</v>
      </c>
      <c r="J18" s="67">
        <v>20.6</v>
      </c>
    </row>
    <row r="19" spans="1:10" x14ac:dyDescent="0.25">
      <c r="A19" s="61"/>
      <c r="B19" s="62" t="s">
        <v>137</v>
      </c>
      <c r="C19" s="89" t="s">
        <v>146</v>
      </c>
      <c r="D19" s="64" t="s">
        <v>108</v>
      </c>
      <c r="E19" s="65">
        <v>40</v>
      </c>
      <c r="F19" s="66">
        <v>3.26</v>
      </c>
      <c r="G19" s="65">
        <v>128.29</v>
      </c>
      <c r="H19" s="65">
        <v>3.76</v>
      </c>
      <c r="I19" s="65">
        <v>0.38</v>
      </c>
      <c r="J19" s="67">
        <v>27.44</v>
      </c>
    </row>
    <row r="20" spans="1:10" x14ac:dyDescent="0.25">
      <c r="A20" s="61"/>
      <c r="B20" s="62" t="s">
        <v>138</v>
      </c>
      <c r="C20" s="89" t="s">
        <v>146</v>
      </c>
      <c r="D20" s="64" t="s">
        <v>109</v>
      </c>
      <c r="E20" s="65">
        <v>20</v>
      </c>
      <c r="F20" s="66">
        <v>1.19</v>
      </c>
      <c r="G20" s="65">
        <v>51.362000000000002</v>
      </c>
      <c r="H20" s="65">
        <v>1.56</v>
      </c>
      <c r="I20" s="65">
        <v>0.24</v>
      </c>
      <c r="J20" s="67">
        <v>11.2</v>
      </c>
    </row>
    <row r="21" spans="1:10" x14ac:dyDescent="0.25">
      <c r="A21" s="61"/>
      <c r="B21" s="81"/>
      <c r="C21" s="91" t="s">
        <v>152</v>
      </c>
      <c r="D21" s="82" t="s">
        <v>110</v>
      </c>
      <c r="E21" s="83">
        <v>15</v>
      </c>
      <c r="F21" s="84">
        <v>0</v>
      </c>
      <c r="G21" s="83">
        <v>31.860000000000003</v>
      </c>
      <c r="H21" s="83">
        <v>4.32</v>
      </c>
      <c r="I21" s="83">
        <v>1.62</v>
      </c>
      <c r="J21" s="85">
        <v>0</v>
      </c>
    </row>
    <row r="22" spans="1:10" ht="15.75" thickBot="1" x14ac:dyDescent="0.3">
      <c r="A22" s="68"/>
      <c r="B22" s="69"/>
      <c r="C22" s="69"/>
      <c r="D22" s="70"/>
      <c r="E22" s="71"/>
      <c r="F22" s="72"/>
      <c r="G22" s="71"/>
      <c r="H22" s="71"/>
      <c r="I22" s="71"/>
      <c r="J22" s="73"/>
    </row>
    <row r="23" spans="1:10" hidden="1" x14ac:dyDescent="0.25">
      <c r="A23" s="54" t="s">
        <v>139</v>
      </c>
      <c r="B23" s="74" t="s">
        <v>140</v>
      </c>
      <c r="C23" s="56"/>
      <c r="D23" s="57"/>
      <c r="E23" s="58"/>
      <c r="F23" s="59"/>
      <c r="G23" s="58"/>
      <c r="H23" s="58"/>
      <c r="I23" s="58"/>
      <c r="J23" s="60"/>
    </row>
    <row r="24" spans="1:10" hidden="1" x14ac:dyDescent="0.25">
      <c r="A24" s="61"/>
      <c r="B24" s="86" t="s">
        <v>136</v>
      </c>
      <c r="C24" s="63"/>
      <c r="D24" s="64"/>
      <c r="E24" s="65"/>
      <c r="F24" s="66"/>
      <c r="G24" s="65"/>
      <c r="H24" s="65"/>
      <c r="I24" s="65"/>
      <c r="J24" s="67"/>
    </row>
    <row r="25" spans="1:10" hidden="1" x14ac:dyDescent="0.25">
      <c r="A25" s="61"/>
      <c r="B25" s="81"/>
      <c r="C25" s="81"/>
      <c r="D25" s="82"/>
      <c r="E25" s="83"/>
      <c r="F25" s="84"/>
      <c r="G25" s="83"/>
      <c r="H25" s="83"/>
      <c r="I25" s="83"/>
      <c r="J25" s="85"/>
    </row>
    <row r="26" spans="1:10" ht="15.75" hidden="1" thickBot="1" x14ac:dyDescent="0.3">
      <c r="A26" s="68"/>
      <c r="B26" s="69"/>
      <c r="C26" s="69"/>
      <c r="D26" s="70"/>
      <c r="E26" s="71"/>
      <c r="F26" s="72"/>
      <c r="G26" s="71"/>
      <c r="H26" s="71"/>
      <c r="I26" s="71"/>
      <c r="J26" s="73"/>
    </row>
    <row r="27" spans="1:10" hidden="1" x14ac:dyDescent="0.25">
      <c r="A27" s="61" t="s">
        <v>141</v>
      </c>
      <c r="B27" s="55" t="s">
        <v>127</v>
      </c>
      <c r="C27" s="76"/>
      <c r="D27" s="77"/>
      <c r="E27" s="78"/>
      <c r="F27" s="79"/>
      <c r="G27" s="78"/>
      <c r="H27" s="78"/>
      <c r="I27" s="78"/>
      <c r="J27" s="80"/>
    </row>
    <row r="28" spans="1:10" hidden="1" x14ac:dyDescent="0.25">
      <c r="A28" s="61"/>
      <c r="B28" s="62" t="s">
        <v>135</v>
      </c>
      <c r="C28" s="63"/>
      <c r="D28" s="64"/>
      <c r="E28" s="65"/>
      <c r="F28" s="66"/>
      <c r="G28" s="65"/>
      <c r="H28" s="65"/>
      <c r="I28" s="65"/>
      <c r="J28" s="67"/>
    </row>
    <row r="29" spans="1:10" hidden="1" x14ac:dyDescent="0.25">
      <c r="A29" s="61"/>
      <c r="B29" s="62" t="s">
        <v>136</v>
      </c>
      <c r="C29" s="63"/>
      <c r="D29" s="64"/>
      <c r="E29" s="65"/>
      <c r="F29" s="66"/>
      <c r="G29" s="65"/>
      <c r="H29" s="65"/>
      <c r="I29" s="65"/>
      <c r="J29" s="67"/>
    </row>
    <row r="30" spans="1:10" hidden="1" x14ac:dyDescent="0.25">
      <c r="A30" s="61"/>
      <c r="B30" s="62" t="s">
        <v>129</v>
      </c>
      <c r="C30" s="63"/>
      <c r="D30" s="64"/>
      <c r="E30" s="65"/>
      <c r="F30" s="66"/>
      <c r="G30" s="65"/>
      <c r="H30" s="65"/>
      <c r="I30" s="65"/>
      <c r="J30" s="67"/>
    </row>
    <row r="31" spans="1:10" hidden="1" x14ac:dyDescent="0.25">
      <c r="A31" s="61"/>
      <c r="B31" s="81"/>
      <c r="C31" s="81"/>
      <c r="D31" s="82"/>
      <c r="E31" s="83"/>
      <c r="F31" s="84"/>
      <c r="G31" s="83"/>
      <c r="H31" s="83"/>
      <c r="I31" s="83"/>
      <c r="J31" s="85"/>
    </row>
    <row r="32" spans="1:10" ht="15.75" hidden="1" thickBot="1" x14ac:dyDescent="0.3">
      <c r="A32" s="68"/>
      <c r="B32" s="69"/>
      <c r="C32" s="69"/>
      <c r="D32" s="70"/>
      <c r="E32" s="71"/>
      <c r="F32" s="72"/>
      <c r="G32" s="71"/>
      <c r="H32" s="71"/>
      <c r="I32" s="71"/>
      <c r="J32" s="73"/>
    </row>
    <row r="33" spans="1:10" hidden="1" x14ac:dyDescent="0.25">
      <c r="A33" s="54" t="s">
        <v>142</v>
      </c>
      <c r="B33" s="74" t="s">
        <v>143</v>
      </c>
      <c r="C33" s="56"/>
      <c r="D33" s="57"/>
      <c r="E33" s="58"/>
      <c r="F33" s="59"/>
      <c r="G33" s="58"/>
      <c r="H33" s="58"/>
      <c r="I33" s="58"/>
      <c r="J33" s="60"/>
    </row>
    <row r="34" spans="1:10" hidden="1" x14ac:dyDescent="0.25">
      <c r="A34" s="61"/>
      <c r="B34" s="86" t="s">
        <v>140</v>
      </c>
      <c r="C34" s="76"/>
      <c r="D34" s="77"/>
      <c r="E34" s="78"/>
      <c r="F34" s="79"/>
      <c r="G34" s="78"/>
      <c r="H34" s="78"/>
      <c r="I34" s="78"/>
      <c r="J34" s="80"/>
    </row>
    <row r="35" spans="1:10" hidden="1" x14ac:dyDescent="0.25">
      <c r="A35" s="61"/>
      <c r="B35" s="86" t="s">
        <v>136</v>
      </c>
      <c r="C35" s="63"/>
      <c r="D35" s="64"/>
      <c r="E35" s="65"/>
      <c r="F35" s="66"/>
      <c r="G35" s="65"/>
      <c r="H35" s="65"/>
      <c r="I35" s="65"/>
      <c r="J35" s="67"/>
    </row>
    <row r="36" spans="1:10" hidden="1" x14ac:dyDescent="0.25">
      <c r="A36" s="61"/>
      <c r="B36" s="87" t="s">
        <v>130</v>
      </c>
      <c r="C36" s="81"/>
      <c r="D36" s="82"/>
      <c r="E36" s="83"/>
      <c r="F36" s="84"/>
      <c r="G36" s="83"/>
      <c r="H36" s="83"/>
      <c r="I36" s="83"/>
      <c r="J36" s="85"/>
    </row>
    <row r="37" spans="1:10" hidden="1" x14ac:dyDescent="0.25">
      <c r="A37" s="61"/>
      <c r="B37" s="81"/>
      <c r="C37" s="81"/>
      <c r="D37" s="82"/>
      <c r="E37" s="83"/>
      <c r="F37" s="84"/>
      <c r="G37" s="83"/>
      <c r="H37" s="83"/>
      <c r="I37" s="83"/>
      <c r="J37" s="85"/>
    </row>
    <row r="38" spans="1:10" ht="15.75" hidden="1" thickBot="1" x14ac:dyDescent="0.3">
      <c r="A38" s="68"/>
      <c r="B38" s="69"/>
      <c r="C38" s="69"/>
      <c r="D38" s="70"/>
      <c r="E38" s="71"/>
      <c r="F38" s="72"/>
      <c r="G38" s="71"/>
      <c r="H38" s="71"/>
      <c r="I38" s="71"/>
      <c r="J38" s="7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E597-8884-46D8-B830-A737CAC86A85}">
  <dimension ref="A1:R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18" x14ac:dyDescent="0.2">
      <c r="A1" t="s">
        <v>79</v>
      </c>
      <c r="B1" s="15">
        <v>46034.662326388891</v>
      </c>
    </row>
    <row r="2" spans="1:18" x14ac:dyDescent="0.2">
      <c r="A2" t="s">
        <v>80</v>
      </c>
      <c r="B2" s="15">
        <v>46020.683472222219</v>
      </c>
      <c r="E2">
        <f>MONTH(Дата_Сост)</f>
        <v>1</v>
      </c>
      <c r="F2" t="str">
        <f>IF($E$2=1,"января","")</f>
        <v>января</v>
      </c>
      <c r="G2" t="str">
        <f>IF($E$2=2,"февраля","")</f>
        <v/>
      </c>
      <c r="H2" t="str">
        <f>IF($E$2=3,"марта","")</f>
        <v/>
      </c>
      <c r="I2" t="str">
        <f>IF($E$2=4,"апреля","")</f>
        <v/>
      </c>
      <c r="J2" t="str">
        <f>IF($E$2=5,"мая","")</f>
        <v/>
      </c>
      <c r="K2" t="str">
        <f>IF($E$2=6,"июня","")</f>
        <v/>
      </c>
      <c r="L2" t="str">
        <f>IF($E$2=7,"июля","")</f>
        <v/>
      </c>
      <c r="M2" t="str">
        <f>IF($E$2=8,"августа","")</f>
        <v/>
      </c>
      <c r="N2" t="str">
        <f>IF($E$2=9,"сентября","")</f>
        <v/>
      </c>
      <c r="O2" t="str">
        <f>IF($E$2=10,"октября","")</f>
        <v/>
      </c>
      <c r="P2" t="str">
        <f>IF($E$2=11,"ноября","")</f>
        <v/>
      </c>
      <c r="Q2" t="str">
        <f>IF($E$2=12,"декабря","")</f>
        <v/>
      </c>
      <c r="R2" t="str">
        <f>CONCATENATE(F2,G2,H2,I2,J2,K2,L2,M2,N2,O2,P2,Q2)</f>
        <v>января</v>
      </c>
    </row>
    <row r="3" spans="1:18" x14ac:dyDescent="0.2">
      <c r="A3" t="s">
        <v>81</v>
      </c>
      <c r="B3" t="s">
        <v>92</v>
      </c>
    </row>
    <row r="4" spans="1:18" x14ac:dyDescent="0.2">
      <c r="A4" t="s">
        <v>82</v>
      </c>
      <c r="B4" t="s">
        <v>93</v>
      </c>
    </row>
    <row r="5" spans="1:18" x14ac:dyDescent="0.2">
      <c r="B5">
        <v>148</v>
      </c>
    </row>
    <row r="6" spans="1:18" x14ac:dyDescent="0.2">
      <c r="B6" s="44" t="s">
        <v>113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27</vt:i4>
      </vt:variant>
    </vt:vector>
  </HeadingPairs>
  <TitlesOfParts>
    <vt:vector size="30" baseType="lpstr">
      <vt:lpstr>12.01.2026</vt:lpstr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С3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user01</cp:lastModifiedBy>
  <cp:lastPrinted>2010-10-15T07:31:03Z</cp:lastPrinted>
  <dcterms:created xsi:type="dcterms:W3CDTF">2002-09-22T07:35:02Z</dcterms:created>
  <dcterms:modified xsi:type="dcterms:W3CDTF">2025-12-29T11:24:51Z</dcterms:modified>
</cp:coreProperties>
</file>